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b2c817b4dc075bb6/Dokumenty/Projekt futbalová tribúna/Projekt SMPROING/"/>
    </mc:Choice>
  </mc:AlternateContent>
  <xr:revisionPtr revIDLastSave="0" documentId="8_{72021280-38C8-4C53-B88B-B6B0F2840A4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kapitulácia stavby" sheetId="1" r:id="rId1"/>
    <sheet name="01 - SO 01 - Komunikácie" sheetId="2" r:id="rId2"/>
    <sheet name="02 - SO 02 - Striedačky" sheetId="3" r:id="rId3"/>
    <sheet name="03 - SO 03 - Kabína pre k..." sheetId="4" r:id="rId4"/>
    <sheet name="04 - SO 04 - Tribúny" sheetId="5" r:id="rId5"/>
    <sheet name="06 - SO 06 - Zábradlie" sheetId="6" r:id="rId6"/>
  </sheets>
  <definedNames>
    <definedName name="_xlnm._FilterDatabase" localSheetId="1" hidden="1">'01 - SO 01 - Komunikácie'!$C$122:$K$145</definedName>
    <definedName name="_xlnm._FilterDatabase" localSheetId="2" hidden="1">'02 - SO 02 - Striedačky'!$C$121:$K$142</definedName>
    <definedName name="_xlnm._FilterDatabase" localSheetId="3" hidden="1">'03 - SO 03 - Kabína pre k...'!$C$121:$K$142</definedName>
    <definedName name="_xlnm._FilterDatabase" localSheetId="4" hidden="1">'04 - SO 04 - Tribúny'!$C$122:$K$145</definedName>
    <definedName name="_xlnm._FilterDatabase" localSheetId="5" hidden="1">'06 - SO 06 - Zábradlie'!$C$122:$K$142</definedName>
    <definedName name="_xlnm.Print_Titles" localSheetId="1">'01 - SO 01 - Komunikácie'!$122:$122</definedName>
    <definedName name="_xlnm.Print_Titles" localSheetId="2">'02 - SO 02 - Striedačky'!$121:$121</definedName>
    <definedName name="_xlnm.Print_Titles" localSheetId="3">'03 - SO 03 - Kabína pre k...'!$121:$121</definedName>
    <definedName name="_xlnm.Print_Titles" localSheetId="4">'04 - SO 04 - Tribúny'!$122:$122</definedName>
    <definedName name="_xlnm.Print_Titles" localSheetId="5">'06 - SO 06 - Zábradlie'!$122:$122</definedName>
    <definedName name="_xlnm.Print_Titles" localSheetId="0">'Rekapitulácia stavby'!$92:$92</definedName>
    <definedName name="_xlnm.Print_Area" localSheetId="1">'01 - SO 01 - Komunikácie'!$C$4:$J$76,'01 - SO 01 - Komunikácie'!$C$82:$J$104,'01 - SO 01 - Komunikácie'!$C$110:$J$145</definedName>
    <definedName name="_xlnm.Print_Area" localSheetId="2">'02 - SO 02 - Striedačky'!$C$4:$J$76,'02 - SO 02 - Striedačky'!$C$82:$J$103,'02 - SO 02 - Striedačky'!$C$109:$J$142</definedName>
    <definedName name="_xlnm.Print_Area" localSheetId="3">'03 - SO 03 - Kabína pre k...'!$C$4:$J$76,'03 - SO 03 - Kabína pre k...'!$C$82:$J$103,'03 - SO 03 - Kabína pre k...'!$C$109:$J$142</definedName>
    <definedName name="_xlnm.Print_Area" localSheetId="4">'04 - SO 04 - Tribúny'!$C$4:$J$76,'04 - SO 04 - Tribúny'!$C$82:$J$104,'04 - SO 04 - Tribúny'!$C$110:$J$145</definedName>
    <definedName name="_xlnm.Print_Area" localSheetId="5">'06 - SO 06 - Zábradlie'!$C$4:$J$76,'06 - SO 06 - Zábradlie'!$C$82:$J$104,'06 - SO 06 - Zábradlie'!$C$110:$J$142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/>
  <c r="BI142" i="6"/>
  <c r="BH142" i="6"/>
  <c r="BG142" i="6"/>
  <c r="BE142" i="6"/>
  <c r="T142" i="6"/>
  <c r="T141" i="6"/>
  <c r="R142" i="6"/>
  <c r="R141" i="6"/>
  <c r="P142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4" i="6"/>
  <c r="BH134" i="6"/>
  <c r="BG134" i="6"/>
  <c r="BE134" i="6"/>
  <c r="T134" i="6"/>
  <c r="T133" i="6" s="1"/>
  <c r="R134" i="6"/>
  <c r="R133" i="6"/>
  <c r="P134" i="6"/>
  <c r="P133" i="6"/>
  <c r="BI132" i="6"/>
  <c r="BH132" i="6"/>
  <c r="BG132" i="6"/>
  <c r="BE132" i="6"/>
  <c r="T132" i="6"/>
  <c r="T131" i="6"/>
  <c r="R132" i="6"/>
  <c r="R131" i="6"/>
  <c r="P132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119" i="6"/>
  <c r="F117" i="6"/>
  <c r="E115" i="6"/>
  <c r="J91" i="6"/>
  <c r="F89" i="6"/>
  <c r="E87" i="6"/>
  <c r="J24" i="6"/>
  <c r="E24" i="6"/>
  <c r="J120" i="6"/>
  <c r="J23" i="6"/>
  <c r="J18" i="6"/>
  <c r="E18" i="6"/>
  <c r="F120" i="6"/>
  <c r="J17" i="6"/>
  <c r="J15" i="6"/>
  <c r="E15" i="6"/>
  <c r="F91" i="6"/>
  <c r="J14" i="6"/>
  <c r="J12" i="6"/>
  <c r="J117" i="6"/>
  <c r="E7" i="6"/>
  <c r="E113" i="6"/>
  <c r="J37" i="5"/>
  <c r="J36" i="5"/>
  <c r="AY98" i="1"/>
  <c r="J35" i="5"/>
  <c r="AX98" i="1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0" i="5"/>
  <c r="BH140" i="5"/>
  <c r="BG140" i="5"/>
  <c r="BE140" i="5"/>
  <c r="T140" i="5"/>
  <c r="T139" i="5"/>
  <c r="R140" i="5"/>
  <c r="R139" i="5"/>
  <c r="P140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19" i="5"/>
  <c r="F117" i="5"/>
  <c r="E115" i="5"/>
  <c r="J91" i="5"/>
  <c r="F89" i="5"/>
  <c r="E87" i="5"/>
  <c r="J24" i="5"/>
  <c r="E24" i="5"/>
  <c r="J120" i="5"/>
  <c r="J23" i="5"/>
  <c r="J18" i="5"/>
  <c r="E18" i="5"/>
  <c r="F92" i="5"/>
  <c r="J17" i="5"/>
  <c r="J15" i="5"/>
  <c r="E15" i="5"/>
  <c r="F119" i="5"/>
  <c r="J14" i="5"/>
  <c r="J12" i="5"/>
  <c r="J117" i="5"/>
  <c r="E7" i="5"/>
  <c r="E113" i="5"/>
  <c r="J37" i="4"/>
  <c r="J36" i="4"/>
  <c r="AY97" i="1"/>
  <c r="J35" i="4"/>
  <c r="AX97" i="1" s="1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6" i="4"/>
  <c r="BH136" i="4"/>
  <c r="BG136" i="4"/>
  <c r="BE136" i="4"/>
  <c r="T136" i="4"/>
  <c r="T135" i="4"/>
  <c r="R136" i="4"/>
  <c r="R135" i="4"/>
  <c r="P136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J118" i="4"/>
  <c r="F116" i="4"/>
  <c r="E114" i="4"/>
  <c r="J91" i="4"/>
  <c r="F89" i="4"/>
  <c r="E87" i="4"/>
  <c r="J24" i="4"/>
  <c r="E24" i="4"/>
  <c r="J92" i="4"/>
  <c r="J23" i="4"/>
  <c r="J18" i="4"/>
  <c r="E18" i="4"/>
  <c r="F92" i="4"/>
  <c r="J17" i="4"/>
  <c r="J15" i="4"/>
  <c r="E15" i="4"/>
  <c r="F91" i="4"/>
  <c r="J14" i="4"/>
  <c r="J12" i="4"/>
  <c r="J89" i="4"/>
  <c r="E7" i="4"/>
  <c r="E85" i="4"/>
  <c r="T136" i="3"/>
  <c r="J37" i="3"/>
  <c r="J36" i="3"/>
  <c r="AY96" i="1"/>
  <c r="J35" i="3"/>
  <c r="AX96" i="1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7" i="3"/>
  <c r="BH137" i="3"/>
  <c r="BG137" i="3"/>
  <c r="BE137" i="3"/>
  <c r="T137" i="3"/>
  <c r="R137" i="3"/>
  <c r="R136" i="3" s="1"/>
  <c r="P137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8" i="3"/>
  <c r="F116" i="3"/>
  <c r="E114" i="3"/>
  <c r="J91" i="3"/>
  <c r="F89" i="3"/>
  <c r="E87" i="3"/>
  <c r="J24" i="3"/>
  <c r="E24" i="3"/>
  <c r="J92" i="3"/>
  <c r="J23" i="3"/>
  <c r="J18" i="3"/>
  <c r="E18" i="3"/>
  <c r="F119" i="3"/>
  <c r="J17" i="3"/>
  <c r="J15" i="3"/>
  <c r="E15" i="3"/>
  <c r="F118" i="3"/>
  <c r="J14" i="3"/>
  <c r="J12" i="3"/>
  <c r="J116" i="3"/>
  <c r="E7" i="3"/>
  <c r="E112" i="3"/>
  <c r="J131" i="2"/>
  <c r="J99" i="2" s="1"/>
  <c r="J37" i="2"/>
  <c r="J36" i="2"/>
  <c r="AY95" i="1"/>
  <c r="J35" i="2"/>
  <c r="AX95" i="1"/>
  <c r="BI145" i="2"/>
  <c r="BH145" i="2"/>
  <c r="BG145" i="2"/>
  <c r="BE145" i="2"/>
  <c r="T145" i="2"/>
  <c r="T144" i="2"/>
  <c r="R145" i="2"/>
  <c r="R144" i="2"/>
  <c r="P145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T132" i="2"/>
  <c r="R133" i="2"/>
  <c r="R132" i="2"/>
  <c r="P133" i="2"/>
  <c r="P132" i="2" s="1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19" i="2"/>
  <c r="F117" i="2"/>
  <c r="E115" i="2"/>
  <c r="J91" i="2"/>
  <c r="F89" i="2"/>
  <c r="E87" i="2"/>
  <c r="J24" i="2"/>
  <c r="E24" i="2"/>
  <c r="J120" i="2"/>
  <c r="J23" i="2"/>
  <c r="J18" i="2"/>
  <c r="E18" i="2"/>
  <c r="F120" i="2"/>
  <c r="J17" i="2"/>
  <c r="J15" i="2"/>
  <c r="E15" i="2"/>
  <c r="F119" i="2"/>
  <c r="J14" i="2"/>
  <c r="J12" i="2"/>
  <c r="J117" i="2"/>
  <c r="E7" i="2"/>
  <c r="E113" i="2"/>
  <c r="L90" i="1"/>
  <c r="AM90" i="1"/>
  <c r="AM89" i="1"/>
  <c r="L89" i="1"/>
  <c r="AM87" i="1"/>
  <c r="L87" i="1"/>
  <c r="L85" i="1"/>
  <c r="L84" i="1"/>
  <c r="BK142" i="2"/>
  <c r="BK140" i="2"/>
  <c r="BK136" i="2"/>
  <c r="J135" i="2"/>
  <c r="BK129" i="2"/>
  <c r="J127" i="2"/>
  <c r="BK132" i="3"/>
  <c r="J142" i="3"/>
  <c r="BK137" i="3"/>
  <c r="J127" i="3"/>
  <c r="J139" i="4"/>
  <c r="BK136" i="4"/>
  <c r="BK138" i="5"/>
  <c r="BK127" i="5"/>
  <c r="BK140" i="6"/>
  <c r="J140" i="6"/>
  <c r="BK128" i="6"/>
  <c r="J143" i="2"/>
  <c r="J140" i="2"/>
  <c r="J137" i="2"/>
  <c r="BK133" i="2"/>
  <c r="J128" i="2"/>
  <c r="BK127" i="4"/>
  <c r="BK132" i="4"/>
  <c r="BK128" i="4"/>
  <c r="BK125" i="4"/>
  <c r="BK140" i="5"/>
  <c r="BK145" i="5"/>
  <c r="J143" i="5"/>
  <c r="J133" i="5"/>
  <c r="BK134" i="6"/>
  <c r="BK142" i="6"/>
  <c r="J138" i="6"/>
  <c r="J135" i="3"/>
  <c r="BK133" i="4"/>
  <c r="J133" i="4"/>
  <c r="BK136" i="5"/>
  <c r="J136" i="5"/>
  <c r="BK132" i="5"/>
  <c r="BK129" i="5"/>
  <c r="BK126" i="6"/>
  <c r="J132" i="6"/>
  <c r="BK129" i="6"/>
  <c r="J126" i="6"/>
  <c r="BK145" i="2"/>
  <c r="J142" i="2"/>
  <c r="J139" i="2"/>
  <c r="BK135" i="2"/>
  <c r="J130" i="2"/>
  <c r="BK127" i="2"/>
  <c r="J131" i="3"/>
  <c r="J140" i="3"/>
  <c r="J134" i="3"/>
  <c r="BK140" i="3"/>
  <c r="J141" i="4"/>
  <c r="BK139" i="4"/>
  <c r="J140" i="4"/>
  <c r="J127" i="4"/>
  <c r="BK126" i="4"/>
  <c r="J137" i="5"/>
  <c r="J144" i="5"/>
  <c r="BK142" i="3"/>
  <c r="BK141" i="3"/>
  <c r="J137" i="3"/>
  <c r="BK135" i="3"/>
  <c r="BK126" i="3"/>
  <c r="J141" i="3"/>
  <c r="J128" i="3"/>
  <c r="J125" i="3"/>
  <c r="BK141" i="4"/>
  <c r="J125" i="4"/>
  <c r="BK134" i="4"/>
  <c r="J132" i="4"/>
  <c r="J138" i="5"/>
  <c r="BK143" i="5"/>
  <c r="J135" i="5"/>
  <c r="J129" i="5"/>
  <c r="J127" i="5"/>
  <c r="J127" i="6"/>
  <c r="BK130" i="6"/>
  <c r="J137" i="6"/>
  <c r="J145" i="2"/>
  <c r="J141" i="2"/>
  <c r="BK137" i="2"/>
  <c r="BK130" i="2"/>
  <c r="BK128" i="2"/>
  <c r="BK126" i="2"/>
  <c r="BK134" i="3"/>
  <c r="BK125" i="3"/>
  <c r="BK131" i="3"/>
  <c r="J129" i="3"/>
  <c r="J126" i="4"/>
  <c r="J131" i="4"/>
  <c r="BK131" i="4"/>
  <c r="J134" i="4"/>
  <c r="J145" i="5"/>
  <c r="BK128" i="5"/>
  <c r="J132" i="5"/>
  <c r="J126" i="5"/>
  <c r="J128" i="5"/>
  <c r="BK139" i="6"/>
  <c r="J130" i="6"/>
  <c r="BK137" i="6"/>
  <c r="BK132" i="6"/>
  <c r="AS94" i="1"/>
  <c r="BK127" i="3"/>
  <c r="BK129" i="3"/>
  <c r="J126" i="3"/>
  <c r="J142" i="4"/>
  <c r="J129" i="4"/>
  <c r="J136" i="4"/>
  <c r="BK133" i="5"/>
  <c r="BK137" i="5"/>
  <c r="BK135" i="5"/>
  <c r="J130" i="5"/>
  <c r="J128" i="6"/>
  <c r="BK138" i="6"/>
  <c r="J139" i="6"/>
  <c r="BK143" i="2"/>
  <c r="BK141" i="2"/>
  <c r="BK139" i="2"/>
  <c r="J136" i="2"/>
  <c r="J133" i="2"/>
  <c r="J129" i="2"/>
  <c r="J126" i="2"/>
  <c r="BK133" i="3"/>
  <c r="BK128" i="3"/>
  <c r="J133" i="3"/>
  <c r="J132" i="3"/>
  <c r="BK142" i="4"/>
  <c r="BK140" i="4"/>
  <c r="J128" i="4"/>
  <c r="BK129" i="4"/>
  <c r="BK144" i="5"/>
  <c r="BK126" i="5"/>
  <c r="J140" i="5"/>
  <c r="BK130" i="5"/>
  <c r="J142" i="6"/>
  <c r="J129" i="6"/>
  <c r="BK127" i="6"/>
  <c r="J134" i="6"/>
  <c r="J33" i="2" l="1"/>
  <c r="AV95" i="1" s="1"/>
  <c r="F37" i="2"/>
  <c r="BD95" i="1" s="1"/>
  <c r="F36" i="2"/>
  <c r="BC95" i="1" s="1"/>
  <c r="F35" i="2"/>
  <c r="BB95" i="1" s="1"/>
  <c r="F33" i="2"/>
  <c r="F35" i="4"/>
  <c r="BB97" i="1" s="1"/>
  <c r="R125" i="2"/>
  <c r="P134" i="2"/>
  <c r="R134" i="2"/>
  <c r="BK124" i="3"/>
  <c r="J124" i="3"/>
  <c r="J98" i="3" s="1"/>
  <c r="T124" i="3"/>
  <c r="T139" i="3"/>
  <c r="T138" i="3"/>
  <c r="T130" i="4"/>
  <c r="BK131" i="5"/>
  <c r="J131" i="5" s="1"/>
  <c r="J99" i="5" s="1"/>
  <c r="P134" i="5"/>
  <c r="R142" i="5"/>
  <c r="R141" i="5"/>
  <c r="T125" i="2"/>
  <c r="BK138" i="2"/>
  <c r="J138" i="2" s="1"/>
  <c r="J102" i="2" s="1"/>
  <c r="P124" i="4"/>
  <c r="BK138" i="4"/>
  <c r="BK137" i="4" s="1"/>
  <c r="J137" i="4" s="1"/>
  <c r="J101" i="4" s="1"/>
  <c r="R125" i="5"/>
  <c r="BK134" i="5"/>
  <c r="J134" i="5" s="1"/>
  <c r="J100" i="5" s="1"/>
  <c r="P142" i="5"/>
  <c r="P141" i="5" s="1"/>
  <c r="BK134" i="2"/>
  <c r="J134" i="2" s="1"/>
  <c r="J101" i="2" s="1"/>
  <c r="T134" i="2"/>
  <c r="R124" i="3"/>
  <c r="T130" i="3"/>
  <c r="BK124" i="4"/>
  <c r="J124" i="4"/>
  <c r="J98" i="4"/>
  <c r="P138" i="4"/>
  <c r="P137" i="4"/>
  <c r="P125" i="5"/>
  <c r="P131" i="5"/>
  <c r="T131" i="5"/>
  <c r="T124" i="5" s="1"/>
  <c r="T134" i="5"/>
  <c r="BK142" i="5"/>
  <c r="J142" i="5"/>
  <c r="J103" i="5" s="1"/>
  <c r="BK125" i="6"/>
  <c r="P138" i="2"/>
  <c r="P124" i="3"/>
  <c r="P130" i="3"/>
  <c r="BK139" i="3"/>
  <c r="J139" i="3" s="1"/>
  <c r="J102" i="3" s="1"/>
  <c r="P130" i="4"/>
  <c r="BK125" i="5"/>
  <c r="J125" i="5" s="1"/>
  <c r="J98" i="5" s="1"/>
  <c r="T125" i="5"/>
  <c r="R131" i="5"/>
  <c r="R134" i="5"/>
  <c r="T142" i="5"/>
  <c r="T141" i="5"/>
  <c r="R125" i="6"/>
  <c r="R124" i="6"/>
  <c r="P125" i="2"/>
  <c r="P124" i="2"/>
  <c r="P123" i="2"/>
  <c r="AU95" i="1" s="1"/>
  <c r="T138" i="2"/>
  <c r="BK130" i="3"/>
  <c r="J130" i="3"/>
  <c r="J99" i="3" s="1"/>
  <c r="P139" i="3"/>
  <c r="P138" i="3" s="1"/>
  <c r="BK130" i="4"/>
  <c r="J130" i="4"/>
  <c r="J99" i="4" s="1"/>
  <c r="BK136" i="6"/>
  <c r="J136" i="6" s="1"/>
  <c r="J102" i="6" s="1"/>
  <c r="R138" i="2"/>
  <c r="R130" i="3"/>
  <c r="R139" i="3"/>
  <c r="R138" i="3" s="1"/>
  <c r="R124" i="4"/>
  <c r="R138" i="4"/>
  <c r="R137" i="4"/>
  <c r="R136" i="6"/>
  <c r="R135" i="6"/>
  <c r="BK125" i="2"/>
  <c r="J125" i="2" s="1"/>
  <c r="J98" i="2" s="1"/>
  <c r="T124" i="4"/>
  <c r="T123" i="4"/>
  <c r="T122" i="4" s="1"/>
  <c r="T125" i="6"/>
  <c r="T124" i="6" s="1"/>
  <c r="T123" i="6" s="1"/>
  <c r="T136" i="6"/>
  <c r="T135" i="6" s="1"/>
  <c r="R130" i="4"/>
  <c r="R123" i="4"/>
  <c r="R122" i="4"/>
  <c r="T138" i="4"/>
  <c r="T137" i="4"/>
  <c r="P125" i="6"/>
  <c r="P124" i="6"/>
  <c r="P136" i="6"/>
  <c r="P135" i="6" s="1"/>
  <c r="BK144" i="2"/>
  <c r="J144" i="2" s="1"/>
  <c r="J103" i="2" s="1"/>
  <c r="BK139" i="5"/>
  <c r="J139" i="5" s="1"/>
  <c r="J101" i="5" s="1"/>
  <c r="BK136" i="3"/>
  <c r="J136" i="3"/>
  <c r="J100" i="3"/>
  <c r="BK133" i="6"/>
  <c r="J133" i="6" s="1"/>
  <c r="J100" i="6" s="1"/>
  <c r="BK141" i="6"/>
  <c r="J141" i="6" s="1"/>
  <c r="J103" i="6" s="1"/>
  <c r="BK135" i="4"/>
  <c r="J135" i="4"/>
  <c r="J100" i="4" s="1"/>
  <c r="BK132" i="2"/>
  <c r="J132" i="2" s="1"/>
  <c r="J100" i="2" s="1"/>
  <c r="BK131" i="6"/>
  <c r="J131" i="6" s="1"/>
  <c r="J99" i="6" s="1"/>
  <c r="BF127" i="6"/>
  <c r="BF130" i="6"/>
  <c r="BF134" i="6"/>
  <c r="E85" i="6"/>
  <c r="J89" i="6"/>
  <c r="J92" i="6"/>
  <c r="F119" i="6"/>
  <c r="BF129" i="6"/>
  <c r="BF139" i="6"/>
  <c r="BF140" i="6"/>
  <c r="F92" i="6"/>
  <c r="BF137" i="6"/>
  <c r="BF126" i="6"/>
  <c r="BF128" i="6"/>
  <c r="BF142" i="6"/>
  <c r="BF132" i="6"/>
  <c r="BF138" i="6"/>
  <c r="J92" i="5"/>
  <c r="F120" i="5"/>
  <c r="BF136" i="5"/>
  <c r="E85" i="5"/>
  <c r="F91" i="5"/>
  <c r="BF130" i="5"/>
  <c r="BF138" i="5"/>
  <c r="J89" i="5"/>
  <c r="BF128" i="5"/>
  <c r="BF129" i="5"/>
  <c r="BF132" i="5"/>
  <c r="BF133" i="5"/>
  <c r="BF143" i="5"/>
  <c r="BF144" i="5"/>
  <c r="BF126" i="5"/>
  <c r="BF127" i="5"/>
  <c r="BF135" i="5"/>
  <c r="BF137" i="5"/>
  <c r="BF140" i="5"/>
  <c r="BF145" i="5"/>
  <c r="F118" i="4"/>
  <c r="E112" i="4"/>
  <c r="J119" i="4"/>
  <c r="BF129" i="4"/>
  <c r="BF131" i="4"/>
  <c r="BF132" i="4"/>
  <c r="BF141" i="4"/>
  <c r="J116" i="4"/>
  <c r="F119" i="4"/>
  <c r="BF127" i="4"/>
  <c r="BF142" i="4"/>
  <c r="BF128" i="4"/>
  <c r="BF134" i="4"/>
  <c r="BF136" i="4"/>
  <c r="BF140" i="4"/>
  <c r="BF125" i="4"/>
  <c r="BF126" i="4"/>
  <c r="BF133" i="4"/>
  <c r="BF139" i="4"/>
  <c r="F92" i="3"/>
  <c r="J119" i="3"/>
  <c r="BF125" i="3"/>
  <c r="BF126" i="3"/>
  <c r="BF129" i="3"/>
  <c r="BF134" i="3"/>
  <c r="E85" i="3"/>
  <c r="F91" i="3"/>
  <c r="BF132" i="3"/>
  <c r="BF133" i="3"/>
  <c r="BF135" i="3"/>
  <c r="BF142" i="3"/>
  <c r="J89" i="3"/>
  <c r="BF127" i="3"/>
  <c r="BF140" i="3"/>
  <c r="BF128" i="3"/>
  <c r="BF131" i="3"/>
  <c r="BF137" i="3"/>
  <c r="BF141" i="3"/>
  <c r="AZ95" i="1"/>
  <c r="E85" i="2"/>
  <c r="J89" i="2"/>
  <c r="F91" i="2"/>
  <c r="F92" i="2"/>
  <c r="J92" i="2"/>
  <c r="BF126" i="2"/>
  <c r="BF127" i="2"/>
  <c r="BF128" i="2"/>
  <c r="BF129" i="2"/>
  <c r="BF130" i="2"/>
  <c r="BF133" i="2"/>
  <c r="BF135" i="2"/>
  <c r="BF136" i="2"/>
  <c r="BF137" i="2"/>
  <c r="BF139" i="2"/>
  <c r="BF140" i="2"/>
  <c r="BF141" i="2"/>
  <c r="BF142" i="2"/>
  <c r="BF143" i="2"/>
  <c r="BF145" i="2"/>
  <c r="F36" i="3"/>
  <c r="BC96" i="1" s="1"/>
  <c r="F36" i="6"/>
  <c r="BC99" i="1" s="1"/>
  <c r="F35" i="3"/>
  <c r="BB96" i="1" s="1"/>
  <c r="F36" i="4"/>
  <c r="BC97" i="1" s="1"/>
  <c r="F37" i="6"/>
  <c r="BD99" i="1" s="1"/>
  <c r="F33" i="3"/>
  <c r="AZ96" i="1" s="1"/>
  <c r="F33" i="5"/>
  <c r="AZ98" i="1" s="1"/>
  <c r="F33" i="6"/>
  <c r="AZ99" i="1" s="1"/>
  <c r="F37" i="4"/>
  <c r="BD97" i="1" s="1"/>
  <c r="J33" i="5"/>
  <c r="AV98" i="1" s="1"/>
  <c r="J33" i="4"/>
  <c r="AV97" i="1" s="1"/>
  <c r="J33" i="6"/>
  <c r="AV99" i="1" s="1"/>
  <c r="F37" i="3"/>
  <c r="BD96" i="1" s="1"/>
  <c r="F35" i="5"/>
  <c r="BB98" i="1" s="1"/>
  <c r="F35" i="6"/>
  <c r="BB99" i="1" s="1"/>
  <c r="F33" i="4"/>
  <c r="AZ97" i="1" s="1"/>
  <c r="F37" i="5"/>
  <c r="BD98" i="1" s="1"/>
  <c r="J33" i="3"/>
  <c r="AV96" i="1" s="1"/>
  <c r="F36" i="5"/>
  <c r="BC98" i="1" s="1"/>
  <c r="BK123" i="4" l="1"/>
  <c r="J123" i="4" s="1"/>
  <c r="J97" i="4" s="1"/>
  <c r="J138" i="4"/>
  <c r="J102" i="4" s="1"/>
  <c r="P123" i="6"/>
  <c r="AU99" i="1"/>
  <c r="R123" i="6"/>
  <c r="R124" i="5"/>
  <c r="R123" i="5"/>
  <c r="T123" i="5"/>
  <c r="BK124" i="6"/>
  <c r="R123" i="3"/>
  <c r="R122" i="3"/>
  <c r="P123" i="4"/>
  <c r="P122" i="4"/>
  <c r="AU97" i="1"/>
  <c r="BK124" i="5"/>
  <c r="P123" i="3"/>
  <c r="P122" i="3"/>
  <c r="AU96" i="1"/>
  <c r="P124" i="5"/>
  <c r="P123" i="5"/>
  <c r="AU98" i="1"/>
  <c r="T123" i="3"/>
  <c r="T122" i="3"/>
  <c r="T124" i="2"/>
  <c r="T123" i="2"/>
  <c r="R124" i="2"/>
  <c r="R123" i="2"/>
  <c r="BK123" i="3"/>
  <c r="J123" i="3" s="1"/>
  <c r="J97" i="3" s="1"/>
  <c r="BK138" i="3"/>
  <c r="J138" i="3"/>
  <c r="J101" i="3" s="1"/>
  <c r="BK141" i="5"/>
  <c r="J141" i="5" s="1"/>
  <c r="J102" i="5" s="1"/>
  <c r="BK135" i="6"/>
  <c r="J135" i="6" s="1"/>
  <c r="J101" i="6" s="1"/>
  <c r="J125" i="6"/>
  <c r="J98" i="6"/>
  <c r="BK124" i="2"/>
  <c r="J124" i="2" s="1"/>
  <c r="J97" i="2" s="1"/>
  <c r="F34" i="3"/>
  <c r="BA96" i="1" s="1"/>
  <c r="F34" i="5"/>
  <c r="BA98" i="1" s="1"/>
  <c r="AZ94" i="1"/>
  <c r="W29" i="1" s="1"/>
  <c r="BC94" i="1"/>
  <c r="W32" i="1" s="1"/>
  <c r="F34" i="2"/>
  <c r="BA95" i="1" s="1"/>
  <c r="J34" i="4"/>
  <c r="AW97" i="1" s="1"/>
  <c r="AT97" i="1" s="1"/>
  <c r="J34" i="6"/>
  <c r="AW99" i="1" s="1"/>
  <c r="AT99" i="1" s="1"/>
  <c r="J34" i="2"/>
  <c r="AW95" i="1" s="1"/>
  <c r="AT95" i="1" s="1"/>
  <c r="J34" i="5"/>
  <c r="AW98" i="1" s="1"/>
  <c r="AT98" i="1" s="1"/>
  <c r="BD94" i="1"/>
  <c r="W33" i="1" s="1"/>
  <c r="J34" i="3"/>
  <c r="AW96" i="1" s="1"/>
  <c r="AT96" i="1" s="1"/>
  <c r="BB94" i="1"/>
  <c r="W31" i="1" s="1"/>
  <c r="F34" i="6"/>
  <c r="BA99" i="1" s="1"/>
  <c r="F34" i="4"/>
  <c r="BA97" i="1" s="1"/>
  <c r="BK122" i="4" l="1"/>
  <c r="J122" i="4" s="1"/>
  <c r="J96" i="4" s="1"/>
  <c r="BK123" i="5"/>
  <c r="J123" i="5" s="1"/>
  <c r="J30" i="5" s="1"/>
  <c r="AG98" i="1" s="1"/>
  <c r="BK123" i="6"/>
  <c r="J123" i="6" s="1"/>
  <c r="J30" i="6" s="1"/>
  <c r="AG99" i="1" s="1"/>
  <c r="BK122" i="3"/>
  <c r="J122" i="3" s="1"/>
  <c r="J30" i="3" s="1"/>
  <c r="AG96" i="1" s="1"/>
  <c r="BK123" i="2"/>
  <c r="J123" i="2" s="1"/>
  <c r="J96" i="2" s="1"/>
  <c r="J124" i="6"/>
  <c r="J97" i="6" s="1"/>
  <c r="J124" i="5"/>
  <c r="J97" i="5" s="1"/>
  <c r="AU94" i="1"/>
  <c r="AX94" i="1"/>
  <c r="BA94" i="1"/>
  <c r="W30" i="1" s="1"/>
  <c r="AY94" i="1"/>
  <c r="AV94" i="1"/>
  <c r="AK29" i="1" s="1"/>
  <c r="J30" i="4" l="1"/>
  <c r="AG97" i="1" s="1"/>
  <c r="AN97" i="1" s="1"/>
  <c r="J39" i="6"/>
  <c r="J39" i="5"/>
  <c r="J39" i="3"/>
  <c r="J96" i="5"/>
  <c r="J96" i="3"/>
  <c r="J96" i="6"/>
  <c r="AN99" i="1"/>
  <c r="AN98" i="1"/>
  <c r="AN96" i="1"/>
  <c r="J30" i="2"/>
  <c r="AG95" i="1" s="1"/>
  <c r="AN95" i="1" s="1"/>
  <c r="AW94" i="1"/>
  <c r="AK30" i="1" s="1"/>
  <c r="J39" i="4" l="1"/>
  <c r="J39" i="2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<sst xmlns="http://schemas.openxmlformats.org/spreadsheetml/2006/main" count="1924" uniqueCount="333">
  <si>
    <t>Export Komplet</t>
  </si>
  <si>
    <t/>
  </si>
  <si>
    <t>2.0</t>
  </si>
  <si>
    <t>False</t>
  </si>
  <si>
    <t>{bee96b6b-c015-4234-921d-6b3a151c985a}</t>
  </si>
  <si>
    <t>&gt;&gt;  skryté stĺpce  &lt;&lt;</t>
  </si>
  <si>
    <t>0,001</t>
  </si>
  <si>
    <t>20</t>
  </si>
  <si>
    <t>0,01</t>
  </si>
  <si>
    <t>REKAPITULÁCIA STAVBY</t>
  </si>
  <si>
    <t>v ---  nižšie sa nachádzajú doplnkové a pomocné údaje k zostavám  --- v</t>
  </si>
  <si>
    <t>Kód:</t>
  </si>
  <si>
    <t>20241015</t>
  </si>
  <si>
    <t>Stavba:</t>
  </si>
  <si>
    <t>VÝSTAVBA, REKONŠTRUKCIA A MODERNIZÁCIA ŠPORTOVEJ INFRAŠTRUKTÚRY V OBCI DVORNÍKY-VČELÁRE</t>
  </si>
  <si>
    <t>JKSO:</t>
  </si>
  <si>
    <t>KS:</t>
  </si>
  <si>
    <t>Miesto:</t>
  </si>
  <si>
    <t>Dvorniky-Včeláre</t>
  </si>
  <si>
    <t>Dátum:</t>
  </si>
  <si>
    <t>14. 10. 2024</t>
  </si>
  <si>
    <t>Objednávateľ:</t>
  </si>
  <si>
    <t>IČO:</t>
  </si>
  <si>
    <t>OBEC DVORNÍKY - VČELÁRE</t>
  </si>
  <si>
    <t>IČ DPH:</t>
  </si>
  <si>
    <t>Zhotoviteľ:</t>
  </si>
  <si>
    <t xml:space="preserve"> 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</si>
  <si>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</si>
  <si>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</si>
  <si>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</si>
  <si>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</si>
  <si>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</si>
  <si>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</si>
  <si>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</si>
  <si>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</si>
  <si>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</si>
  <si>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</si>
  <si>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</si>
  <si>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</si>
  <si>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</si>
  <si>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</si>
  <si>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</si>
  <si>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</si>
  <si>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</si>
  <si>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</si>
  <si>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</si>
  <si>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</si>
  <si>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</si>
  <si>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</si>
  <si>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</si>
  <si>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</si>
  <si>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</si>
  <si>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</si>
  <si>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</si>
  <si>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</si>
  <si>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</si>
  <si>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</si>
  <si>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</si>
  <si>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</si>
  <si>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</si>
  <si>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</si>
  <si>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</si>
  <si>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</si>
  <si>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</si>
  <si>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</si>
  <si>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</si>
  <si>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</si>
  <si>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</si>
  <si>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</si>
  <si>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</si>
  <si>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</si>
  <si>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</si>
  <si>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</si>
  <si>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</si>
  <si>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</si>
  <si>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</si>
  <si>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</si>
  <si>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01 - Komunikácie</t>
  </si>
  <si>
    <t>STA</t>
  </si>
  <si>
    <t>1</t>
  </si>
  <si>
    <t>{98c0116e-77dc-4b88-8c33-c71eb2e8c4a3}</t>
  </si>
  <si>
    <t>02</t>
  </si>
  <si>
    <t>SO 02 - Striedačky</t>
  </si>
  <si>
    <t>{686d748f-ed3e-4dfc-88d0-eec7a60e2d19}</t>
  </si>
  <si>
    <t>03</t>
  </si>
  <si>
    <t>SO 03 - Kabína pre kameramana a 4. rozhodcu</t>
  </si>
  <si>
    <t>{d9c8bbd2-65cd-475b-a1dc-2a93bfc93f9c}</t>
  </si>
  <si>
    <t>04</t>
  </si>
  <si>
    <t>SO 04 - Tribúny</t>
  </si>
  <si>
    <t>{0d81fe5d-5408-4e7a-bf0e-7976557d1b57}</t>
  </si>
  <si>
    <t>06</t>
  </si>
  <si>
    <t>SO 06 - Zábradlie</t>
  </si>
  <si>
    <t>{aa42cc5e-2ffb-4416-bfc2-a89f19ce460e}</t>
  </si>
  <si>
    <t>KRYCÍ LIST ROZPOČTU</t>
  </si>
  <si>
    <t>Objekt:</t>
  </si>
  <si>
    <t>01 - SO 01 - Komunikácie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</si>
  <si>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</si>
  <si>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</si>
  <si>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</si>
  <si>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</si>
  <si>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</si>
  <si>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</si>
  <si>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</si>
  <si>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</si>
  <si>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</si>
  <si>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</si>
  <si>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</si>
  <si>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</si>
  <si>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</si>
  <si>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</si>
  <si>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</si>
  <si>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</si>
  <si>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</si>
  <si>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</si>
  <si>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</si>
  <si>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</si>
  <si>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</si>
  <si>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</si>
  <si>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</si>
  <si>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</si>
  <si>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</si>
  <si>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</si>
  <si>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</si>
  <si>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</si>
  <si>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</si>
  <si>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</si>
  <si>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</si>
  <si>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</si>
  <si>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</si>
  <si>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</si>
  <si>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232601113</t>
  </si>
  <si>
    <t>122201109.S</t>
  </si>
  <si>
    <t>Odkopávky a prekopávky nezapažené. Príplatok k cenám za lepivosť horniny 3</t>
  </si>
  <si>
    <t>1325614766</t>
  </si>
  <si>
    <t>3</t>
  </si>
  <si>
    <t>162501102.S</t>
  </si>
  <si>
    <t>Vodorovné premiestnenie výkopku po spevnenej ceste z horniny tr.1-4, do 100 m3 na vzdialenosť do 3000 m</t>
  </si>
  <si>
    <t>-207148180</t>
  </si>
  <si>
    <t>167101101.S</t>
  </si>
  <si>
    <t>Nakladanie neuľahnutého výkopku z hornín tr.1-4 do 100 m3</t>
  </si>
  <si>
    <t>-1388724964</t>
  </si>
  <si>
    <t>5</t>
  </si>
  <si>
    <t>171201101.S</t>
  </si>
  <si>
    <t>Uloženie sypaniny do násypov s rozprestretím sypaniny vo vrstvách a s hrubým urovnaním nezhutnených</t>
  </si>
  <si>
    <t>-1158348948</t>
  </si>
  <si>
    <t>Zakladanie</t>
  </si>
  <si>
    <t>Vodorovné konštrukcie</t>
  </si>
  <si>
    <t>6</t>
  </si>
  <si>
    <t>451577777.S</t>
  </si>
  <si>
    <t>Podklad pod dlažbu v ploche vodorovnej alebo v sklone do 1:5 hr. 40 mm z kameniva ťaženého fr. 4-8mm</t>
  </si>
  <si>
    <t>m2</t>
  </si>
  <si>
    <t>-29005266</t>
  </si>
  <si>
    <t>Komunikácie</t>
  </si>
  <si>
    <t>7</t>
  </si>
  <si>
    <t>564750211.S</t>
  </si>
  <si>
    <t>Podklad alebo kryt z kameniva hrubého drveného veľ. 16-32 mm s rozprestretím a zhutnením hr. 150 mm</t>
  </si>
  <si>
    <t>-1462065424</t>
  </si>
  <si>
    <t>8</t>
  </si>
  <si>
    <t>596911144.S</t>
  </si>
  <si>
    <t>Kladenie betónovej zámkovej dlažby komunikácií pre peších hr. 60 mm pre peších nad 300 m2 so zriadením lôžka z kameniva hr. 30 mm</t>
  </si>
  <si>
    <t>1284464013</t>
  </si>
  <si>
    <t>9</t>
  </si>
  <si>
    <t>M</t>
  </si>
  <si>
    <t>592460007700.S</t>
  </si>
  <si>
    <t>Dlažba betónová škárová, rozmer 200x165x60 mm, prírodná</t>
  </si>
  <si>
    <t>-617006967</t>
  </si>
  <si>
    <t>Ostatné konštrukcie a práce-búranie</t>
  </si>
  <si>
    <t>10</t>
  </si>
  <si>
    <t>916561112.S</t>
  </si>
  <si>
    <t>Osadenie záhonového alebo parkového obrubníka betón., do lôžka z bet. pros. tr. C 16/20 s bočnou oporou</t>
  </si>
  <si>
    <t>m</t>
  </si>
  <si>
    <t>1593153226</t>
  </si>
  <si>
    <t>11</t>
  </si>
  <si>
    <t>592170001800.S</t>
  </si>
  <si>
    <t>Obrubník parkový, lxšxv 1000x50x200 mm, prírodný</t>
  </si>
  <si>
    <t>ks</t>
  </si>
  <si>
    <t>-1875804302</t>
  </si>
  <si>
    <t>12</t>
  </si>
  <si>
    <t>917831511.S</t>
  </si>
  <si>
    <t>Osadenie palisád hranatých betónových do betónu dĺžky 40 cm - do radu</t>
  </si>
  <si>
    <t>1381462936</t>
  </si>
  <si>
    <t>13</t>
  </si>
  <si>
    <t>592170006240.S</t>
  </si>
  <si>
    <t>Palisáda betónová, rozmer 120x165x400 mm, prírodná</t>
  </si>
  <si>
    <t>883710760</t>
  </si>
  <si>
    <t>14</t>
  </si>
  <si>
    <t>918101112.S</t>
  </si>
  <si>
    <t>Lôžko pod obrubníky, krajníky alebo obruby z dlažobných kociek z betónu prostého tr. C 16/20</t>
  </si>
  <si>
    <t>2092488356</t>
  </si>
  <si>
    <t>99</t>
  </si>
  <si>
    <t>Presun hmôt HSV</t>
  </si>
  <si>
    <t>15</t>
  </si>
  <si>
    <t>998223011.S</t>
  </si>
  <si>
    <t>Presun hmôt pre pozemné komunikácie s krytom dláždeným (822 2.3, 822 5.3) akejkoľvek dĺžky objektu</t>
  </si>
  <si>
    <t>t</t>
  </si>
  <si>
    <t>-799891082</t>
  </si>
  <si>
    <t>02 - SO 02 - Striedačky</t>
  </si>
  <si>
    <t>PSV - Práce a dodávky PSV</t>
  </si>
  <si>
    <t xml:space="preserve">    767 - Konštrukcie doplnkové kovové</t>
  </si>
  <si>
    <t>1179613524</t>
  </si>
  <si>
    <t>-634718472</t>
  </si>
  <si>
    <t>1153782321</t>
  </si>
  <si>
    <t>-1443421270</t>
  </si>
  <si>
    <t>-822419939</t>
  </si>
  <si>
    <t>271533001.S</t>
  </si>
  <si>
    <t>Násyp pod základové konštrukcie so zhutnením z  kameniva hrubého drveného fr.16-32 mm</t>
  </si>
  <si>
    <t>477197735</t>
  </si>
  <si>
    <t>273321312.S</t>
  </si>
  <si>
    <t>Betón základových dosiek, železový (bez výstuže), tr. C 20/25</t>
  </si>
  <si>
    <t>1896579461</t>
  </si>
  <si>
    <t>273351217.S</t>
  </si>
  <si>
    <t>Debnenie stien základových dosiek, zhotovenie-tradičné</t>
  </si>
  <si>
    <t>825262268</t>
  </si>
  <si>
    <t>273351218.S</t>
  </si>
  <si>
    <t>Debnenie stien základových dosiek, odstránenie-tradičné</t>
  </si>
  <si>
    <t>-1428554423</t>
  </si>
  <si>
    <t>273362021.S</t>
  </si>
  <si>
    <t>Výstuž základových dosiek zo zvár. sietí KARI</t>
  </si>
  <si>
    <t>-1545252881</t>
  </si>
  <si>
    <t>998012021.S</t>
  </si>
  <si>
    <t>Presun hmôt pre budovy (801, 803, 812),  konštr. monolit. betónová výšky do 6 m</t>
  </si>
  <si>
    <t>-1257542510</t>
  </si>
  <si>
    <t>PSV</t>
  </si>
  <si>
    <t>Práce a dodávky PSV</t>
  </si>
  <si>
    <t>767</t>
  </si>
  <si>
    <t>Konštrukcie doplnkové kovové</t>
  </si>
  <si>
    <t>MUBJ0034_1</t>
  </si>
  <si>
    <t>Montáž striedačiek a osadenie  na chem. kotvu do predom pripraveného betónového základu</t>
  </si>
  <si>
    <t>1081930041</t>
  </si>
  <si>
    <t>MUBJ0033_1</t>
  </si>
  <si>
    <t>Doddávka 10-miestnej striedačky náhradníkov pozinkovana</t>
  </si>
  <si>
    <t>1000557224</t>
  </si>
  <si>
    <t>Pol1</t>
  </si>
  <si>
    <t>Dopravné náklady</t>
  </si>
  <si>
    <t>sub</t>
  </si>
  <si>
    <t>2129047654</t>
  </si>
  <si>
    <t>03 - SO 03 - Kabína pre kameramana a 4. rozhodcu</t>
  </si>
  <si>
    <t>-771735442</t>
  </si>
  <si>
    <t>-703245584</t>
  </si>
  <si>
    <t>-1896905899</t>
  </si>
  <si>
    <t>1325567868</t>
  </si>
  <si>
    <t>-1605136894</t>
  </si>
  <si>
    <t>132827776</t>
  </si>
  <si>
    <t>273313612.S</t>
  </si>
  <si>
    <t>Betón základových dosiek, prostý tr. C 20/25</t>
  </si>
  <si>
    <t>1301222333</t>
  </si>
  <si>
    <t>1871890156</t>
  </si>
  <si>
    <t>666967699</t>
  </si>
  <si>
    <t>Presun hmôt pre budovy (801, 803, 812), konštr. monolit. betónová výšky do 6 m</t>
  </si>
  <si>
    <t>2032406310</t>
  </si>
  <si>
    <t>MUBJ0034_3</t>
  </si>
  <si>
    <t>Montáž veže pre kameramana s sedením pre delegatov a osadenie  na chem. kotvu do predom pripraveného betónového základu</t>
  </si>
  <si>
    <t>-164767167</t>
  </si>
  <si>
    <t>MUBJ0033_3</t>
  </si>
  <si>
    <t>Doddávka veže pre kameramana so sedením pre delegatov - pozinkovaná konšrukcia (2 miesta pre delegatov+stolík)</t>
  </si>
  <si>
    <t>-542838070</t>
  </si>
  <si>
    <t>560609909</t>
  </si>
  <si>
    <t>Pol2</t>
  </si>
  <si>
    <t xml:space="preserve">AED DEFIBRILÁTOR </t>
  </si>
  <si>
    <t>-981346812</t>
  </si>
  <si>
    <t>04 - SO 04 - Tribúny</t>
  </si>
  <si>
    <t xml:space="preserve">    3 - Zvislé a kompletné konštrukcie</t>
  </si>
  <si>
    <t>132201101.S</t>
  </si>
  <si>
    <t>Výkop ryhy do šírky 600 mm v horn.3 do 100 m3</t>
  </si>
  <si>
    <t>1385922053</t>
  </si>
  <si>
    <t>132201109.S</t>
  </si>
  <si>
    <t>Príplatok k cene za lepivosť pri hĺbení rýh šírky do 600 mm zapažených i nezapažených s urovnaním dna v hornine 3</t>
  </si>
  <si>
    <t>-1831887627</t>
  </si>
  <si>
    <t>2081658104</t>
  </si>
  <si>
    <t>-1368178032</t>
  </si>
  <si>
    <t>-2033570816</t>
  </si>
  <si>
    <t>Násyp pod základové konštrukcie so zhutnením z  kameniva hrubého drveného fr.32-63 mm</t>
  </si>
  <si>
    <t>1948761792</t>
  </si>
  <si>
    <t>274313611.S</t>
  </si>
  <si>
    <t>Betón základových pásov, prostý tr. C 16/20</t>
  </si>
  <si>
    <t>-832628002</t>
  </si>
  <si>
    <t>Zvislé a kompletné konštrukcie</t>
  </si>
  <si>
    <t>311321315.S</t>
  </si>
  <si>
    <t>Betón nadzákladových múrov, železový (bez výstuže) tr. C 20/25</t>
  </si>
  <si>
    <t>-1124725627</t>
  </si>
  <si>
    <t>311351105.S</t>
  </si>
  <si>
    <t>Debnenie nadzákladových múrov obojstranné zhotovenie-dielce</t>
  </si>
  <si>
    <t>827336992</t>
  </si>
  <si>
    <t>311351106.S</t>
  </si>
  <si>
    <t>Debnenie nadzákladových múrov obojstranné odstránenie-dielce</t>
  </si>
  <si>
    <t>1281238568</t>
  </si>
  <si>
    <t>311361821.S</t>
  </si>
  <si>
    <t>Výstuž nadzákladových múrov B500 (10505)</t>
  </si>
  <si>
    <t>-1295386935</t>
  </si>
  <si>
    <t>1822828735</t>
  </si>
  <si>
    <t>MUBJ0034_2</t>
  </si>
  <si>
    <t>Montáž tribún (TPSZ3) a osadenie  na chem. kotvu do predom pripraveného betónového základu</t>
  </si>
  <si>
    <t>1436986962</t>
  </si>
  <si>
    <t>MUBJ0033_2</t>
  </si>
  <si>
    <t>Doddávka tribuny s prestrešením (TPSZ3)-pozinkovaná 50 miestna</t>
  </si>
  <si>
    <t>-1741526023</t>
  </si>
  <si>
    <t>1921092694</t>
  </si>
  <si>
    <t>06 - SO 06 - Zábradlie</t>
  </si>
  <si>
    <t xml:space="preserve">    783 - Nátery</t>
  </si>
  <si>
    <t>131211101.S</t>
  </si>
  <si>
    <t>Hĺbenie jám v  hornine tr.3 súdržných - ručným náradím</t>
  </si>
  <si>
    <t>573544316</t>
  </si>
  <si>
    <t>131211119.S</t>
  </si>
  <si>
    <t>Príplatok za lepivosť pri hĺbení jám ručným náradím v hornine tr. 3</t>
  </si>
  <si>
    <t>2029962882</t>
  </si>
  <si>
    <t>2005428267</t>
  </si>
  <si>
    <t>1709218645</t>
  </si>
  <si>
    <t>788171492</t>
  </si>
  <si>
    <t>275313611.S</t>
  </si>
  <si>
    <t>Betón základových pätiek, prostý tr. C 16/20</t>
  </si>
  <si>
    <t>-1504036102</t>
  </si>
  <si>
    <t>-967346173</t>
  </si>
  <si>
    <t>767995108.S</t>
  </si>
  <si>
    <t>Montáž ostatných atypických kovových stavebných doplnkových konštrukcií nad 500 kg</t>
  </si>
  <si>
    <t>kg</t>
  </si>
  <si>
    <t>16</t>
  </si>
  <si>
    <t>-684640185</t>
  </si>
  <si>
    <t>767995205.S</t>
  </si>
  <si>
    <t>Výroba atypického zábradlia rovného z profilovanej ocele</t>
  </si>
  <si>
    <t>-936467978</t>
  </si>
  <si>
    <t>145540000400.S</t>
  </si>
  <si>
    <t>Profil oceľový 40x3 mm zváraný tenkostenný uzavretý štvorcový</t>
  </si>
  <si>
    <t>32</t>
  </si>
  <si>
    <t>1686525626</t>
  </si>
  <si>
    <t>998767101.S</t>
  </si>
  <si>
    <t>Presun hmôt pre kovové stavebné doplnkové konštrukcie v objektoch výšky do 6 m</t>
  </si>
  <si>
    <t>-2079723854</t>
  </si>
  <si>
    <t>783</t>
  </si>
  <si>
    <t>Nátery</t>
  </si>
  <si>
    <t>783291001.PC</t>
  </si>
  <si>
    <t>Nátery kov.stav.doplnk.konštr. ostatné - pozinkovaný</t>
  </si>
  <si>
    <t>-1185495809</t>
  </si>
  <si>
    <t>Ing. Máté 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</si>
</sst>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8" t="s">
        <v>5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8</v>
      </c>
      <c r="BT3" s="13" t="s">
        <v>7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6</v>
      </c>
    </row>
    <row r="5" spans="1:74" ht="12" customHeight="1">
      <c r="B5" s="16"/>
      <c r="D5" s="19" t="s">
        <v>11</v>
      </c>
      <c r="K5" s="181" t="s">
        <v>12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R5" s="16"/>
      <c r="BS5" s="13" t="s">
        <v>6</v>
      </c>
    </row>
    <row r="6" spans="1:74" ht="36.950000000000003" customHeight="1">
      <c r="B6" s="16"/>
      <c r="D6" s="21" t="s">
        <v>13</v>
      </c>
      <c r="K6" s="183" t="s">
        <v>14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23</v>
      </c>
      <c r="AK11" s="22" t="s">
        <v>24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26</v>
      </c>
      <c r="AK14" s="22" t="s">
        <v>24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332</v>
      </c>
      <c r="AK17" s="22" t="s">
        <v>24</v>
      </c>
      <c r="AN17" s="20" t="s">
        <v>1</v>
      </c>
      <c r="AR17" s="16"/>
      <c r="BS17" s="13" t="s">
        <v>28</v>
      </c>
    </row>
    <row r="18" spans="2:71" ht="6.95" customHeight="1">
      <c r="B18" s="16"/>
      <c r="AR18" s="16"/>
      <c r="BS18" s="13" t="s">
        <v>8</v>
      </c>
    </row>
    <row r="19" spans="2:71" ht="12" customHeight="1">
      <c r="B19" s="16"/>
      <c r="D19" s="22" t="s">
        <v>29</v>
      </c>
      <c r="AK19" s="22" t="s">
        <v>22</v>
      </c>
      <c r="AN19" s="20" t="s">
        <v>1</v>
      </c>
      <c r="AR19" s="16"/>
      <c r="BS19" s="13" t="s">
        <v>8</v>
      </c>
    </row>
    <row r="20" spans="2:71" ht="18.399999999999999" customHeight="1">
      <c r="B20" s="16"/>
      <c r="E20" s="20" t="s">
        <v>26</v>
      </c>
      <c r="AK20" s="22" t="s">
        <v>24</v>
      </c>
      <c r="AN20" s="20" t="s">
        <v>1</v>
      </c>
      <c r="AR20" s="16"/>
      <c r="BS20" s="13" t="s">
        <v>28</v>
      </c>
    </row>
    <row r="21" spans="2:71" ht="6.95" customHeight="1">
      <c r="B21" s="16"/>
      <c r="AR21" s="16"/>
    </row>
    <row r="22" spans="2:71" ht="12" customHeight="1">
      <c r="B22" s="16"/>
      <c r="D22" s="22" t="s">
        <v>30</v>
      </c>
      <c r="AR22" s="16"/>
    </row>
    <row r="23" spans="2:71" ht="16.5" customHeight="1">
      <c r="B23" s="16"/>
      <c r="E23" s="184" t="s">
        <v>1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31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5">
        <f>ROUND(AG94,2)</f>
        <v>0</v>
      </c>
      <c r="AL26" s="186"/>
      <c r="AM26" s="186"/>
      <c r="AN26" s="186"/>
      <c r="AO26" s="186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87" t="s">
        <v>32</v>
      </c>
      <c r="M28" s="187"/>
      <c r="N28" s="187"/>
      <c r="O28" s="187"/>
      <c r="P28" s="187"/>
      <c r="W28" s="187" t="s">
        <v>33</v>
      </c>
      <c r="X28" s="187"/>
      <c r="Y28" s="187"/>
      <c r="Z28" s="187"/>
      <c r="AA28" s="187"/>
      <c r="AB28" s="187"/>
      <c r="AC28" s="187"/>
      <c r="AD28" s="187"/>
      <c r="AE28" s="187"/>
      <c r="AK28" s="187" t="s">
        <v>34</v>
      </c>
      <c r="AL28" s="187"/>
      <c r="AM28" s="187"/>
      <c r="AN28" s="187"/>
      <c r="AO28" s="187"/>
      <c r="AR28" s="25"/>
    </row>
    <row r="29" spans="2:71" s="2" customFormat="1" ht="14.45" customHeight="1">
      <c r="B29" s="29"/>
      <c r="D29" s="22" t="s">
        <v>35</v>
      </c>
      <c r="F29" s="30" t="s">
        <v>36</v>
      </c>
      <c r="L29" s="189">
        <v>0.2</v>
      </c>
      <c r="M29" s="190"/>
      <c r="N29" s="190"/>
      <c r="O29" s="190"/>
      <c r="P29" s="190"/>
      <c r="Q29" s="31"/>
      <c r="R29" s="31"/>
      <c r="S29" s="31"/>
      <c r="T29" s="31"/>
      <c r="U29" s="31"/>
      <c r="V29" s="31"/>
      <c r="W29" s="191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F29" s="31"/>
      <c r="AG29" s="31"/>
      <c r="AH29" s="31"/>
      <c r="AI29" s="31"/>
      <c r="AJ29" s="31"/>
      <c r="AK29" s="191">
        <f>ROUND(AV94, 2)</f>
        <v>0</v>
      </c>
      <c r="AL29" s="190"/>
      <c r="AM29" s="190"/>
      <c r="AN29" s="190"/>
      <c r="AO29" s="190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37</v>
      </c>
      <c r="L30" s="178">
        <v>0.2</v>
      </c>
      <c r="M30" s="179"/>
      <c r="N30" s="179"/>
      <c r="O30" s="179"/>
      <c r="P30" s="179"/>
      <c r="W30" s="180">
        <f>ROUND(BA94, 2)</f>
        <v>0</v>
      </c>
      <c r="X30" s="179"/>
      <c r="Y30" s="179"/>
      <c r="Z30" s="179"/>
      <c r="AA30" s="179"/>
      <c r="AB30" s="179"/>
      <c r="AC30" s="179"/>
      <c r="AD30" s="179"/>
      <c r="AE30" s="179"/>
      <c r="AK30" s="180">
        <f>ROUND(AW94, 2)</f>
        <v>0</v>
      </c>
      <c r="AL30" s="179"/>
      <c r="AM30" s="179"/>
      <c r="AN30" s="179"/>
      <c r="AO30" s="179"/>
      <c r="AR30" s="29"/>
    </row>
    <row r="31" spans="2:71" s="2" customFormat="1" ht="14.45" hidden="1" customHeight="1">
      <c r="B31" s="29"/>
      <c r="F31" s="22" t="s">
        <v>38</v>
      </c>
      <c r="L31" s="178">
        <v>0.2</v>
      </c>
      <c r="M31" s="179"/>
      <c r="N31" s="179"/>
      <c r="O31" s="179"/>
      <c r="P31" s="179"/>
      <c r="W31" s="180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80">
        <v>0</v>
      </c>
      <c r="AL31" s="179"/>
      <c r="AM31" s="179"/>
      <c r="AN31" s="179"/>
      <c r="AO31" s="179"/>
      <c r="AR31" s="29"/>
    </row>
    <row r="32" spans="2:71" s="2" customFormat="1" ht="14.45" hidden="1" customHeight="1">
      <c r="B32" s="29"/>
      <c r="F32" s="22" t="s">
        <v>39</v>
      </c>
      <c r="L32" s="178">
        <v>0.2</v>
      </c>
      <c r="M32" s="179"/>
      <c r="N32" s="179"/>
      <c r="O32" s="179"/>
      <c r="P32" s="179"/>
      <c r="W32" s="180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80">
        <v>0</v>
      </c>
      <c r="AL32" s="179"/>
      <c r="AM32" s="179"/>
      <c r="AN32" s="179"/>
      <c r="AO32" s="179"/>
      <c r="AR32" s="29"/>
    </row>
    <row r="33" spans="2:52" s="2" customFormat="1" ht="14.45" hidden="1" customHeight="1">
      <c r="B33" s="29"/>
      <c r="F33" s="30" t="s">
        <v>40</v>
      </c>
      <c r="L33" s="189">
        <v>0</v>
      </c>
      <c r="M33" s="190"/>
      <c r="N33" s="190"/>
      <c r="O33" s="190"/>
      <c r="P33" s="190"/>
      <c r="Q33" s="31"/>
      <c r="R33" s="31"/>
      <c r="S33" s="31"/>
      <c r="T33" s="31"/>
      <c r="U33" s="31"/>
      <c r="V33" s="31"/>
      <c r="W33" s="191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1"/>
      <c r="AG33" s="31"/>
      <c r="AH33" s="31"/>
      <c r="AI33" s="31"/>
      <c r="AJ33" s="31"/>
      <c r="AK33" s="191">
        <v>0</v>
      </c>
      <c r="AL33" s="190"/>
      <c r="AM33" s="190"/>
      <c r="AN33" s="190"/>
      <c r="AO33" s="190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42</v>
      </c>
      <c r="U35" s="35"/>
      <c r="V35" s="35"/>
      <c r="W35" s="35"/>
      <c r="X35" s="195" t="s">
        <v>43</v>
      </c>
      <c r="Y35" s="193"/>
      <c r="Z35" s="193"/>
      <c r="AA35" s="193"/>
      <c r="AB35" s="193"/>
      <c r="AC35" s="35"/>
      <c r="AD35" s="35"/>
      <c r="AE35" s="35"/>
      <c r="AF35" s="35"/>
      <c r="AG35" s="35"/>
      <c r="AH35" s="35"/>
      <c r="AI35" s="35"/>
      <c r="AJ35" s="35"/>
      <c r="AK35" s="192">
        <f>SUM(AK26:AK33)</f>
        <v>0</v>
      </c>
      <c r="AL35" s="193"/>
      <c r="AM35" s="193"/>
      <c r="AN35" s="193"/>
      <c r="AO35" s="194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47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46</v>
      </c>
      <c r="AI60" s="27"/>
      <c r="AJ60" s="27"/>
      <c r="AK60" s="27"/>
      <c r="AL60" s="27"/>
      <c r="AM60" s="39" t="s">
        <v>47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48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49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47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46</v>
      </c>
      <c r="AI75" s="27"/>
      <c r="AJ75" s="27"/>
      <c r="AK75" s="27"/>
      <c r="AL75" s="27"/>
      <c r="AM75" s="39" t="s">
        <v>47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50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20241015</v>
      </c>
      <c r="AR84" s="44"/>
    </row>
    <row r="85" spans="1:91" s="4" customFormat="1" ht="36.950000000000003" customHeight="1">
      <c r="B85" s="45"/>
      <c r="C85" s="46" t="s">
        <v>13</v>
      </c>
      <c r="L85" s="159" t="str">
        <f>K6</f>
        <v>VÝSTAVBA, REKONŠTRUKCIA A MODERNIZÁCIA ŠPORTOVEJ INFRAŠTRUKTÚRY V OBCI DVORNÍKY-VČELÁRE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17</v>
      </c>
      <c r="L87" s="47" t="str">
        <f>IF(K8="","",K8)</f>
        <v>Dvorniky-Včeláre</v>
      </c>
      <c r="AI87" s="22" t="s">
        <v>19</v>
      </c>
      <c r="AM87" s="161" t="str">
        <f>IF(AN8= "","",AN8)</f>
        <v>14. 10. 2024</v>
      </c>
      <c r="AN87" s="161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21</v>
      </c>
      <c r="L89" s="3" t="str">
        <f>IF(E11= "","",E11)</f>
        <v>OBEC DVORNÍKY - VČELÁRE</v>
      </c>
      <c r="AI89" s="22" t="s">
        <v>27</v>
      </c>
      <c r="AM89" s="162" t="str">
        <f>IF(E17="","",E17)</f>
        <v>Ing. Máté Simon</v>
      </c>
      <c r="AN89" s="163"/>
      <c r="AO89" s="163"/>
      <c r="AP89" s="163"/>
      <c r="AR89" s="25"/>
      <c r="AS89" s="164" t="s">
        <v>51</v>
      </c>
      <c r="AT89" s="165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25</v>
      </c>
      <c r="L90" s="3" t="str">
        <f>IF(E14="","",E14)</f>
        <v xml:space="preserve"> </v>
      </c>
      <c r="AI90" s="22" t="s">
        <v>29</v>
      </c>
      <c r="AM90" s="162" t="str">
        <f>IF(E20="","",E20)</f>
        <v xml:space="preserve"> </v>
      </c>
      <c r="AN90" s="163"/>
      <c r="AO90" s="163"/>
      <c r="AP90" s="163"/>
      <c r="AR90" s="25"/>
      <c r="AS90" s="166"/>
      <c r="AT90" s="167"/>
      <c r="BD90" s="52"/>
    </row>
    <row r="91" spans="1:91" s="1" customFormat="1" ht="10.9" customHeight="1">
      <c r="B91" s="25"/>
      <c r="AR91" s="25"/>
      <c r="AS91" s="166"/>
      <c r="AT91" s="167"/>
      <c r="BD91" s="52"/>
    </row>
    <row r="92" spans="1:91" s="1" customFormat="1" ht="29.25" customHeight="1">
      <c r="B92" s="25"/>
      <c r="C92" s="168" t="s">
        <v>52</v>
      </c>
      <c r="D92" s="169"/>
      <c r="E92" s="169"/>
      <c r="F92" s="169"/>
      <c r="G92" s="169"/>
      <c r="H92" s="53"/>
      <c r="I92" s="170" t="s">
        <v>53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72" t="s">
        <v>54</v>
      </c>
      <c r="AH92" s="169"/>
      <c r="AI92" s="169"/>
      <c r="AJ92" s="169"/>
      <c r="AK92" s="169"/>
      <c r="AL92" s="169"/>
      <c r="AM92" s="169"/>
      <c r="AN92" s="170" t="s">
        <v>55</v>
      </c>
      <c r="AO92" s="169"/>
      <c r="AP92" s="171"/>
      <c r="AQ92" s="54" t="s">
        <v>56</v>
      </c>
      <c r="AR92" s="25"/>
      <c r="AS92" s="55" t="s">
        <v>57</v>
      </c>
      <c r="AT92" s="56" t="s">
        <v>58</v>
      </c>
      <c r="AU92" s="56" t="s">
        <v>59</v>
      </c>
      <c r="AV92" s="56" t="s">
        <v>60</v>
      </c>
      <c r="AW92" s="56" t="s">
        <v>61</v>
      </c>
      <c r="AX92" s="56" t="s">
        <v>62</v>
      </c>
      <c r="AY92" s="56" t="s">
        <v>63</v>
      </c>
      <c r="AZ92" s="56" t="s">
        <v>64</v>
      </c>
      <c r="BA92" s="56" t="s">
        <v>65</v>
      </c>
      <c r="BB92" s="56" t="s">
        <v>66</v>
      </c>
      <c r="BC92" s="56" t="s">
        <v>67</v>
      </c>
      <c r="BD92" s="57" t="s">
        <v>68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69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6">
        <f>ROUND(SUM(AG95:AG99),2)</f>
        <v>0</v>
      </c>
      <c r="AH94" s="176"/>
      <c r="AI94" s="176"/>
      <c r="AJ94" s="176"/>
      <c r="AK94" s="176"/>
      <c r="AL94" s="176"/>
      <c r="AM94" s="176"/>
      <c r="AN94" s="177">
        <f t="shared" ref="AN94:AN99" si="0">SUM(AG94,AT94)</f>
        <v>0</v>
      </c>
      <c r="AO94" s="177"/>
      <c r="AP94" s="177"/>
      <c r="AQ94" s="63" t="s">
        <v>1</v>
      </c>
      <c r="AR94" s="59"/>
      <c r="AS94" s="64">
        <f>ROUND(SUM(AS95:AS99),2)</f>
        <v>0</v>
      </c>
      <c r="AT94" s="65">
        <f t="shared" ref="AT94:AT99" si="1">ROUND(SUM(AV94:AW94),2)</f>
        <v>0</v>
      </c>
      <c r="AU94" s="66">
        <f>ROUND(SUM(AU95:AU99),5)</f>
        <v>684.45360000000005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ROUND(SUM(AZ95:AZ99),2)</f>
        <v>0</v>
      </c>
      <c r="BA94" s="65">
        <f>ROUND(SUM(BA95:BA99),2)</f>
        <v>0</v>
      </c>
      <c r="BB94" s="65">
        <f>ROUND(SUM(BB95:BB99),2)</f>
        <v>0</v>
      </c>
      <c r="BC94" s="65">
        <f>ROUND(SUM(BC95:BC99),2)</f>
        <v>0</v>
      </c>
      <c r="BD94" s="67">
        <f>ROUND(SUM(BD95:BD99),2)</f>
        <v>0</v>
      </c>
      <c r="BS94" s="68" t="s">
        <v>70</v>
      </c>
      <c r="BT94" s="68" t="s">
        <v>71</v>
      </c>
      <c r="BU94" s="69" t="s">
        <v>72</v>
      </c>
      <c r="BV94" s="68" t="s">
        <v>73</v>
      </c>
      <c r="BW94" s="68" t="s">
        <v>4</v>
      </c>
      <c r="BX94" s="68" t="s">
        <v>74</v>
      </c>
      <c r="CL94" s="68" t="s">
        <v>1</v>
      </c>
    </row>
    <row r="95" spans="1:91" s="6" customFormat="1" ht="16.5" customHeight="1">
      <c r="A95" s="70" t="s">
        <v>75</v>
      </c>
      <c r="B95" s="71"/>
      <c r="C95" s="72"/>
      <c r="D95" s="175" t="s">
        <v>76</v>
      </c>
      <c r="E95" s="175"/>
      <c r="F95" s="175"/>
      <c r="G95" s="175"/>
      <c r="H95" s="175"/>
      <c r="I95" s="73"/>
      <c r="J95" s="175" t="s">
        <v>77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3">
        <f>'01 - SO 01 - Komunikácie'!J30</f>
        <v>0</v>
      </c>
      <c r="AH95" s="174"/>
      <c r="AI95" s="174"/>
      <c r="AJ95" s="174"/>
      <c r="AK95" s="174"/>
      <c r="AL95" s="174"/>
      <c r="AM95" s="174"/>
      <c r="AN95" s="173">
        <f t="shared" si="0"/>
        <v>0</v>
      </c>
      <c r="AO95" s="174"/>
      <c r="AP95" s="174"/>
      <c r="AQ95" s="74" t="s">
        <v>78</v>
      </c>
      <c r="AR95" s="71"/>
      <c r="AS95" s="75">
        <v>0</v>
      </c>
      <c r="AT95" s="76">
        <f t="shared" si="1"/>
        <v>0</v>
      </c>
      <c r="AU95" s="77">
        <f>'01 - SO 01 - Komunikácie'!P123</f>
        <v>241.523323</v>
      </c>
      <c r="AV95" s="76">
        <f>'01 - SO 01 - Komunikácie'!J33</f>
        <v>0</v>
      </c>
      <c r="AW95" s="76">
        <f>'01 - SO 01 - Komunikácie'!J34</f>
        <v>0</v>
      </c>
      <c r="AX95" s="76">
        <f>'01 - SO 01 - Komunikácie'!J35</f>
        <v>0</v>
      </c>
      <c r="AY95" s="76">
        <f>'01 - SO 01 - Komunikácie'!J36</f>
        <v>0</v>
      </c>
      <c r="AZ95" s="76">
        <f>'01 - SO 01 - Komunikácie'!F33</f>
        <v>0</v>
      </c>
      <c r="BA95" s="76">
        <f>'01 - SO 01 - Komunikácie'!F34</f>
        <v>0</v>
      </c>
      <c r="BB95" s="76">
        <f>'01 - SO 01 - Komunikácie'!F35</f>
        <v>0</v>
      </c>
      <c r="BC95" s="76">
        <f>'01 - SO 01 - Komunikácie'!F36</f>
        <v>0</v>
      </c>
      <c r="BD95" s="78">
        <f>'01 - SO 01 - Komunikácie'!F37</f>
        <v>0</v>
      </c>
      <c r="BT95" s="79" t="s">
        <v>79</v>
      </c>
      <c r="BV95" s="79" t="s">
        <v>73</v>
      </c>
      <c r="BW95" s="79" t="s">
        <v>80</v>
      </c>
      <c r="BX95" s="79" t="s">
        <v>4</v>
      </c>
      <c r="CL95" s="79" t="s">
        <v>1</v>
      </c>
      <c r="CM95" s="79" t="s">
        <v>71</v>
      </c>
    </row>
    <row r="96" spans="1:91" s="6" customFormat="1" ht="16.5" customHeight="1">
      <c r="A96" s="70" t="s">
        <v>75</v>
      </c>
      <c r="B96" s="71"/>
      <c r="C96" s="72"/>
      <c r="D96" s="175" t="s">
        <v>81</v>
      </c>
      <c r="E96" s="175"/>
      <c r="F96" s="175"/>
      <c r="G96" s="175"/>
      <c r="H96" s="175"/>
      <c r="I96" s="73"/>
      <c r="J96" s="175" t="s">
        <v>82</v>
      </c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3">
        <f>'02 - SO 02 - Striedačky'!J30</f>
        <v>0</v>
      </c>
      <c r="AH96" s="174"/>
      <c r="AI96" s="174"/>
      <c r="AJ96" s="174"/>
      <c r="AK96" s="174"/>
      <c r="AL96" s="174"/>
      <c r="AM96" s="174"/>
      <c r="AN96" s="173">
        <f t="shared" si="0"/>
        <v>0</v>
      </c>
      <c r="AO96" s="174"/>
      <c r="AP96" s="174"/>
      <c r="AQ96" s="74" t="s">
        <v>78</v>
      </c>
      <c r="AR96" s="71"/>
      <c r="AS96" s="75">
        <v>0</v>
      </c>
      <c r="AT96" s="76">
        <f t="shared" si="1"/>
        <v>0</v>
      </c>
      <c r="AU96" s="77">
        <f>'02 - SO 02 - Striedačky'!P122</f>
        <v>34.8529792</v>
      </c>
      <c r="AV96" s="76">
        <f>'02 - SO 02 - Striedačky'!J33</f>
        <v>0</v>
      </c>
      <c r="AW96" s="76">
        <f>'02 - SO 02 - Striedačky'!J34</f>
        <v>0</v>
      </c>
      <c r="AX96" s="76">
        <f>'02 - SO 02 - Striedačky'!J35</f>
        <v>0</v>
      </c>
      <c r="AY96" s="76">
        <f>'02 - SO 02 - Striedačky'!J36</f>
        <v>0</v>
      </c>
      <c r="AZ96" s="76">
        <f>'02 - SO 02 - Striedačky'!F33</f>
        <v>0</v>
      </c>
      <c r="BA96" s="76">
        <f>'02 - SO 02 - Striedačky'!F34</f>
        <v>0</v>
      </c>
      <c r="BB96" s="76">
        <f>'02 - SO 02 - Striedačky'!F35</f>
        <v>0</v>
      </c>
      <c r="BC96" s="76">
        <f>'02 - SO 02 - Striedačky'!F36</f>
        <v>0</v>
      </c>
      <c r="BD96" s="78">
        <f>'02 - SO 02 - Striedačky'!F37</f>
        <v>0</v>
      </c>
      <c r="BT96" s="79" t="s">
        <v>79</v>
      </c>
      <c r="BV96" s="79" t="s">
        <v>73</v>
      </c>
      <c r="BW96" s="79" t="s">
        <v>83</v>
      </c>
      <c r="BX96" s="79" t="s">
        <v>4</v>
      </c>
      <c r="CL96" s="79" t="s">
        <v>1</v>
      </c>
      <c r="CM96" s="79" t="s">
        <v>71</v>
      </c>
    </row>
    <row r="97" spans="1:91" s="6" customFormat="1" ht="24.75" customHeight="1">
      <c r="A97" s="70" t="s">
        <v>75</v>
      </c>
      <c r="B97" s="71"/>
      <c r="C97" s="72"/>
      <c r="D97" s="175" t="s">
        <v>84</v>
      </c>
      <c r="E97" s="175"/>
      <c r="F97" s="175"/>
      <c r="G97" s="175"/>
      <c r="H97" s="175"/>
      <c r="I97" s="73"/>
      <c r="J97" s="175" t="s">
        <v>85</v>
      </c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3">
        <f>'03 - SO 03 - Kabína pre k...'!J30</f>
        <v>0</v>
      </c>
      <c r="AH97" s="174"/>
      <c r="AI97" s="174"/>
      <c r="AJ97" s="174"/>
      <c r="AK97" s="174"/>
      <c r="AL97" s="174"/>
      <c r="AM97" s="174"/>
      <c r="AN97" s="173">
        <f t="shared" si="0"/>
        <v>0</v>
      </c>
      <c r="AO97" s="174"/>
      <c r="AP97" s="174"/>
      <c r="AQ97" s="74" t="s">
        <v>78</v>
      </c>
      <c r="AR97" s="71"/>
      <c r="AS97" s="75">
        <v>0</v>
      </c>
      <c r="AT97" s="76">
        <f t="shared" si="1"/>
        <v>0</v>
      </c>
      <c r="AU97" s="77">
        <f>'03 - SO 03 - Kabína pre k...'!P122</f>
        <v>9.8536233000000006</v>
      </c>
      <c r="AV97" s="76">
        <f>'03 - SO 03 - Kabína pre k...'!J33</f>
        <v>0</v>
      </c>
      <c r="AW97" s="76">
        <f>'03 - SO 03 - Kabína pre k...'!J34</f>
        <v>0</v>
      </c>
      <c r="AX97" s="76">
        <f>'03 - SO 03 - Kabína pre k...'!J35</f>
        <v>0</v>
      </c>
      <c r="AY97" s="76">
        <f>'03 - SO 03 - Kabína pre k...'!J36</f>
        <v>0</v>
      </c>
      <c r="AZ97" s="76">
        <f>'03 - SO 03 - Kabína pre k...'!F33</f>
        <v>0</v>
      </c>
      <c r="BA97" s="76">
        <f>'03 - SO 03 - Kabína pre k...'!F34</f>
        <v>0</v>
      </c>
      <c r="BB97" s="76">
        <f>'03 - SO 03 - Kabína pre k...'!F35</f>
        <v>0</v>
      </c>
      <c r="BC97" s="76">
        <f>'03 - SO 03 - Kabína pre k...'!F36</f>
        <v>0</v>
      </c>
      <c r="BD97" s="78">
        <f>'03 - SO 03 - Kabína pre k...'!F37</f>
        <v>0</v>
      </c>
      <c r="BT97" s="79" t="s">
        <v>79</v>
      </c>
      <c r="BV97" s="79" t="s">
        <v>73</v>
      </c>
      <c r="BW97" s="79" t="s">
        <v>86</v>
      </c>
      <c r="BX97" s="79" t="s">
        <v>4</v>
      </c>
      <c r="CL97" s="79" t="s">
        <v>1</v>
      </c>
      <c r="CM97" s="79" t="s">
        <v>71</v>
      </c>
    </row>
    <row r="98" spans="1:91" s="6" customFormat="1" ht="16.5" customHeight="1">
      <c r="A98" s="70" t="s">
        <v>75</v>
      </c>
      <c r="B98" s="71"/>
      <c r="C98" s="72"/>
      <c r="D98" s="175" t="s">
        <v>87</v>
      </c>
      <c r="E98" s="175"/>
      <c r="F98" s="175"/>
      <c r="G98" s="175"/>
      <c r="H98" s="175"/>
      <c r="I98" s="73"/>
      <c r="J98" s="175" t="s">
        <v>88</v>
      </c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3">
        <f>'04 - SO 04 - Tribúny'!J30</f>
        <v>0</v>
      </c>
      <c r="AH98" s="174"/>
      <c r="AI98" s="174"/>
      <c r="AJ98" s="174"/>
      <c r="AK98" s="174"/>
      <c r="AL98" s="174"/>
      <c r="AM98" s="174"/>
      <c r="AN98" s="173">
        <f t="shared" si="0"/>
        <v>0</v>
      </c>
      <c r="AO98" s="174"/>
      <c r="AP98" s="174"/>
      <c r="AQ98" s="74" t="s">
        <v>78</v>
      </c>
      <c r="AR98" s="71"/>
      <c r="AS98" s="75">
        <v>0</v>
      </c>
      <c r="AT98" s="76">
        <f t="shared" si="1"/>
        <v>0</v>
      </c>
      <c r="AU98" s="77">
        <f>'04 - SO 04 - Tribúny'!P123</f>
        <v>274.48251399999998</v>
      </c>
      <c r="AV98" s="76">
        <f>'04 - SO 04 - Tribúny'!J33</f>
        <v>0</v>
      </c>
      <c r="AW98" s="76">
        <f>'04 - SO 04 - Tribúny'!J34</f>
        <v>0</v>
      </c>
      <c r="AX98" s="76">
        <f>'04 - SO 04 - Tribúny'!J35</f>
        <v>0</v>
      </c>
      <c r="AY98" s="76">
        <f>'04 - SO 04 - Tribúny'!J36</f>
        <v>0</v>
      </c>
      <c r="AZ98" s="76">
        <f>'04 - SO 04 - Tribúny'!F33</f>
        <v>0</v>
      </c>
      <c r="BA98" s="76">
        <f>'04 - SO 04 - Tribúny'!F34</f>
        <v>0</v>
      </c>
      <c r="BB98" s="76">
        <f>'04 - SO 04 - Tribúny'!F35</f>
        <v>0</v>
      </c>
      <c r="BC98" s="76">
        <f>'04 - SO 04 - Tribúny'!F36</f>
        <v>0</v>
      </c>
      <c r="BD98" s="78">
        <f>'04 - SO 04 - Tribúny'!F37</f>
        <v>0</v>
      </c>
      <c r="BT98" s="79" t="s">
        <v>79</v>
      </c>
      <c r="BV98" s="79" t="s">
        <v>73</v>
      </c>
      <c r="BW98" s="79" t="s">
        <v>89</v>
      </c>
      <c r="BX98" s="79" t="s">
        <v>4</v>
      </c>
      <c r="CL98" s="79" t="s">
        <v>1</v>
      </c>
      <c r="CM98" s="79" t="s">
        <v>71</v>
      </c>
    </row>
    <row r="99" spans="1:91" s="6" customFormat="1" ht="16.5" customHeight="1">
      <c r="A99" s="70" t="s">
        <v>75</v>
      </c>
      <c r="B99" s="71"/>
      <c r="C99" s="72"/>
      <c r="D99" s="175" t="s">
        <v>90</v>
      </c>
      <c r="E99" s="175"/>
      <c r="F99" s="175"/>
      <c r="G99" s="175"/>
      <c r="H99" s="175"/>
      <c r="I99" s="73"/>
      <c r="J99" s="175" t="s">
        <v>91</v>
      </c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3">
        <f>'06 - SO 06 - Zábradlie'!J30</f>
        <v>0</v>
      </c>
      <c r="AH99" s="174"/>
      <c r="AI99" s="174"/>
      <c r="AJ99" s="174"/>
      <c r="AK99" s="174"/>
      <c r="AL99" s="174"/>
      <c r="AM99" s="174"/>
      <c r="AN99" s="173">
        <f t="shared" si="0"/>
        <v>0</v>
      </c>
      <c r="AO99" s="174"/>
      <c r="AP99" s="174"/>
      <c r="AQ99" s="74" t="s">
        <v>78</v>
      </c>
      <c r="AR99" s="71"/>
      <c r="AS99" s="80">
        <v>0</v>
      </c>
      <c r="AT99" s="81">
        <f t="shared" si="1"/>
        <v>0</v>
      </c>
      <c r="AU99" s="82">
        <f>'06 - SO 06 - Zábradlie'!P123</f>
        <v>123.7411634</v>
      </c>
      <c r="AV99" s="81">
        <f>'06 - SO 06 - Zábradlie'!J33</f>
        <v>0</v>
      </c>
      <c r="AW99" s="81">
        <f>'06 - SO 06 - Zábradlie'!J34</f>
        <v>0</v>
      </c>
      <c r="AX99" s="81">
        <f>'06 - SO 06 - Zábradlie'!J35</f>
        <v>0</v>
      </c>
      <c r="AY99" s="81">
        <f>'06 - SO 06 - Zábradlie'!J36</f>
        <v>0</v>
      </c>
      <c r="AZ99" s="81">
        <f>'06 - SO 06 - Zábradlie'!F33</f>
        <v>0</v>
      </c>
      <c r="BA99" s="81">
        <f>'06 - SO 06 - Zábradlie'!F34</f>
        <v>0</v>
      </c>
      <c r="BB99" s="81">
        <f>'06 - SO 06 - Zábradlie'!F35</f>
        <v>0</v>
      </c>
      <c r="BC99" s="81">
        <f>'06 - SO 06 - Zábradlie'!F36</f>
        <v>0</v>
      </c>
      <c r="BD99" s="83">
        <f>'06 - SO 06 - Zábradlie'!F37</f>
        <v>0</v>
      </c>
      <c r="BT99" s="79" t="s">
        <v>79</v>
      </c>
      <c r="BV99" s="79" t="s">
        <v>73</v>
      </c>
      <c r="BW99" s="79" t="s">
        <v>92</v>
      </c>
      <c r="BX99" s="79" t="s">
        <v>4</v>
      </c>
      <c r="CL99" s="79" t="s">
        <v>1</v>
      </c>
      <c r="CM99" s="79" t="s">
        <v>71</v>
      </c>
    </row>
    <row r="100" spans="1:91" s="1" customFormat="1" ht="30" customHeight="1">
      <c r="B100" s="25"/>
      <c r="AR100" s="25"/>
    </row>
    <row r="101" spans="1:91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5"/>
    </row>
  </sheetData>
  <mergeCells count="56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01 - SO 01 - Komunikácie'!C2" display="/" xr:uid="{00000000-0004-0000-0000-000000000000}"/>
    <hyperlink ref="A96" location="'02 - SO 02 - Striedačky'!C2" display="/" xr:uid="{00000000-0004-0000-0000-000001000000}"/>
    <hyperlink ref="A97" location="'03 - SO 03 - Kabína pre k...'!C2" display="/" xr:uid="{00000000-0004-0000-0000-000002000000}"/>
    <hyperlink ref="A98" location="'04 - SO 04 - Tribúny'!C2" display="/" xr:uid="{00000000-0004-0000-0000-000003000000}"/>
    <hyperlink ref="A99" location="'06 - SO 06 - Zábradlie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VÝSTAVBA, REKONŠTRUKCIA A MODERNIZÁCIA ŠPORTOVEJ INFRAŠTRUKTÚRY V OBCI DVORNÍKY-VČELÁRE</v>
      </c>
      <c r="F7" s="198"/>
      <c r="G7" s="198"/>
      <c r="H7" s="198"/>
      <c r="L7" s="16"/>
    </row>
    <row r="8" spans="2:46" s="1" customFormat="1" ht="12" customHeight="1">
      <c r="B8" s="25"/>
      <c r="D8" s="22" t="s">
        <v>94</v>
      </c>
      <c r="L8" s="25"/>
    </row>
    <row r="9" spans="2:46" s="1" customFormat="1" ht="16.5" customHeight="1">
      <c r="B9" s="25"/>
      <c r="E9" s="159" t="s">
        <v>95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26</v>
      </c>
      <c r="I12" s="22" t="s">
        <v>19</v>
      </c>
      <c r="J12" s="48" t="str">
        <f>'Rekapitulácia stavby'!AN8</f>
        <v>14. 10. 2024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>OBEC DVORNÍKY - VČELÁRE</v>
      </c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332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31</v>
      </c>
      <c r="J30" s="62">
        <f>ROUND(J123,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>
      <c r="B33" s="25"/>
      <c r="D33" s="51" t="s">
        <v>35</v>
      </c>
      <c r="E33" s="30" t="s">
        <v>36</v>
      </c>
      <c r="F33" s="87">
        <f>ROUND((SUM(BE123:BE145)),  2)</f>
        <v>0</v>
      </c>
      <c r="G33" s="88"/>
      <c r="H33" s="88"/>
      <c r="I33" s="89">
        <v>0.2</v>
      </c>
      <c r="J33" s="87">
        <f>ROUND(((SUM(BE123:BE145))*I33),  2)</f>
        <v>0</v>
      </c>
      <c r="L33" s="25"/>
    </row>
    <row r="34" spans="2:12" s="1" customFormat="1" ht="14.45" customHeight="1">
      <c r="B34" s="25"/>
      <c r="E34" s="30" t="s">
        <v>37</v>
      </c>
      <c r="F34" s="90">
        <f>ROUND((SUM(BF123:BF145)),  2)</f>
        <v>0</v>
      </c>
      <c r="I34" s="91">
        <v>0.2</v>
      </c>
      <c r="J34" s="90">
        <f>ROUND(((SUM(BF123:BF145))*I34),  2)</f>
        <v>0</v>
      </c>
      <c r="L34" s="25"/>
    </row>
    <row r="35" spans="2:12" s="1" customFormat="1" ht="14.45" hidden="1" customHeight="1">
      <c r="B35" s="25"/>
      <c r="E35" s="22" t="s">
        <v>38</v>
      </c>
      <c r="F35" s="90">
        <f>ROUND((SUM(BG123:BG145)),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39</v>
      </c>
      <c r="F36" s="90">
        <f>ROUND((SUM(BH123:BH145)),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40</v>
      </c>
      <c r="F37" s="87">
        <f>ROUND((SUM(BI123:BI145)),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3"/>
      <c r="F39" s="53"/>
      <c r="G39" s="94" t="s">
        <v>42</v>
      </c>
      <c r="H39" s="95" t="s">
        <v>43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96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VÝSTAVBA, REKONŠTRUKCIA A MODERNIZÁCIA ŠPORTOVEJ INFRAŠTRUKTÚRY V OBCI DVORNÍKY-VČELÁRE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94</v>
      </c>
      <c r="L86" s="25"/>
    </row>
    <row r="87" spans="2:47" s="1" customFormat="1" ht="16.5" customHeight="1">
      <c r="B87" s="25"/>
      <c r="E87" s="159" t="str">
        <f>E9</f>
        <v>01 - SO 01 - Komunikácie</v>
      </c>
      <c r="F87" s="196"/>
      <c r="G87" s="196"/>
      <c r="H87" s="196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8" t="str">
        <f>IF(J12="","",J12)</f>
        <v>14. 10. 2024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>OBEC DVORNÍKY - VČELÁRE</v>
      </c>
      <c r="I91" s="22" t="s">
        <v>27</v>
      </c>
      <c r="J91" s="23" t="str">
        <f>E21</f>
        <v>Ing. Máté Simon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99</v>
      </c>
      <c r="J96" s="62">
        <f>J123</f>
        <v>0</v>
      </c>
      <c r="L96" s="25"/>
      <c r="AU96" s="13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2" s="9" customFormat="1" ht="19.899999999999999" customHeight="1">
      <c r="B99" s="107"/>
      <c r="D99" s="108" t="s">
        <v>103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9" customFormat="1" ht="19.899999999999999" customHeight="1">
      <c r="B100" s="107"/>
      <c r="D100" s="108" t="s">
        <v>104</v>
      </c>
      <c r="E100" s="109"/>
      <c r="F100" s="109"/>
      <c r="G100" s="109"/>
      <c r="H100" s="109"/>
      <c r="I100" s="109"/>
      <c r="J100" s="110">
        <f>J132</f>
        <v>0</v>
      </c>
      <c r="L100" s="107"/>
    </row>
    <row r="101" spans="2:12" s="9" customFormat="1" ht="19.899999999999999" customHeight="1">
      <c r="B101" s="107"/>
      <c r="D101" s="108" t="s">
        <v>105</v>
      </c>
      <c r="E101" s="109"/>
      <c r="F101" s="109"/>
      <c r="G101" s="109"/>
      <c r="H101" s="109"/>
      <c r="I101" s="109"/>
      <c r="J101" s="110">
        <f>J134</f>
        <v>0</v>
      </c>
      <c r="L101" s="107"/>
    </row>
    <row r="102" spans="2:12" s="9" customFormat="1" ht="19.899999999999999" customHeight="1">
      <c r="B102" s="107"/>
      <c r="D102" s="108" t="s">
        <v>106</v>
      </c>
      <c r="E102" s="109"/>
      <c r="F102" s="109"/>
      <c r="G102" s="109"/>
      <c r="H102" s="109"/>
      <c r="I102" s="109"/>
      <c r="J102" s="110">
        <f>J138</f>
        <v>0</v>
      </c>
      <c r="L102" s="107"/>
    </row>
    <row r="103" spans="2:12" s="9" customFormat="1" ht="19.899999999999999" customHeight="1">
      <c r="B103" s="107"/>
      <c r="D103" s="108" t="s">
        <v>107</v>
      </c>
      <c r="E103" s="109"/>
      <c r="F103" s="109"/>
      <c r="G103" s="109"/>
      <c r="H103" s="109"/>
      <c r="I103" s="109"/>
      <c r="J103" s="110">
        <f>J144</f>
        <v>0</v>
      </c>
      <c r="L103" s="107"/>
    </row>
    <row r="104" spans="2:12" s="1" customFormat="1" ht="21.75" customHeight="1">
      <c r="B104" s="25"/>
      <c r="L104" s="25"/>
    </row>
    <row r="105" spans="2:12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5"/>
    </row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5"/>
    </row>
    <row r="110" spans="2:12" s="1" customFormat="1" ht="24.95" customHeight="1">
      <c r="B110" s="25"/>
      <c r="C110" s="17" t="s">
        <v>108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13</v>
      </c>
      <c r="L112" s="25"/>
    </row>
    <row r="113" spans="2:65" s="1" customFormat="1" ht="26.25" customHeight="1">
      <c r="B113" s="25"/>
      <c r="E113" s="197" t="str">
        <f>E7</f>
        <v>VÝSTAVBA, REKONŠTRUKCIA A MODERNIZÁCIA ŠPORTOVEJ INFRAŠTRUKTÚRY V OBCI DVORNÍKY-VČELÁRE</v>
      </c>
      <c r="F113" s="198"/>
      <c r="G113" s="198"/>
      <c r="H113" s="198"/>
      <c r="L113" s="25"/>
    </row>
    <row r="114" spans="2:65" s="1" customFormat="1" ht="12" customHeight="1">
      <c r="B114" s="25"/>
      <c r="C114" s="22" t="s">
        <v>94</v>
      </c>
      <c r="L114" s="25"/>
    </row>
    <row r="115" spans="2:65" s="1" customFormat="1" ht="16.5" customHeight="1">
      <c r="B115" s="25"/>
      <c r="E115" s="159" t="str">
        <f>E9</f>
        <v>01 - SO 01 - Komunikácie</v>
      </c>
      <c r="F115" s="196"/>
      <c r="G115" s="196"/>
      <c r="H115" s="196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17</v>
      </c>
      <c r="F117" s="20" t="str">
        <f>F12</f>
        <v xml:space="preserve"> </v>
      </c>
      <c r="I117" s="22" t="s">
        <v>19</v>
      </c>
      <c r="J117" s="48" t="str">
        <f>IF(J12="","",J12)</f>
        <v>14. 10. 2024</v>
      </c>
      <c r="L117" s="25"/>
    </row>
    <row r="118" spans="2:65" s="1" customFormat="1" ht="6.95" customHeight="1">
      <c r="B118" s="25"/>
      <c r="L118" s="25"/>
    </row>
    <row r="119" spans="2:65" s="1" customFormat="1" ht="15.2" customHeight="1">
      <c r="B119" s="25"/>
      <c r="C119" s="22" t="s">
        <v>21</v>
      </c>
      <c r="F119" s="20" t="str">
        <f>E15</f>
        <v>OBEC DVORNÍKY - VČELÁRE</v>
      </c>
      <c r="I119" s="22" t="s">
        <v>27</v>
      </c>
      <c r="J119" s="23" t="str">
        <f>E21</f>
        <v>Ing. Máté Simon</v>
      </c>
      <c r="L119" s="25"/>
    </row>
    <row r="120" spans="2:65" s="1" customFormat="1" ht="15.2" customHeight="1">
      <c r="B120" s="25"/>
      <c r="C120" s="22" t="s">
        <v>25</v>
      </c>
      <c r="F120" s="20" t="str">
        <f>IF(E18="","",E18)</f>
        <v xml:space="preserve"> </v>
      </c>
      <c r="I120" s="22" t="s">
        <v>29</v>
      </c>
      <c r="J120" s="23" t="str">
        <f>E24</f>
        <v xml:space="preserve"> 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11"/>
      <c r="C122" s="112" t="s">
        <v>109</v>
      </c>
      <c r="D122" s="113" t="s">
        <v>56</v>
      </c>
      <c r="E122" s="113" t="s">
        <v>52</v>
      </c>
      <c r="F122" s="113" t="s">
        <v>53</v>
      </c>
      <c r="G122" s="113" t="s">
        <v>110</v>
      </c>
      <c r="H122" s="113" t="s">
        <v>111</v>
      </c>
      <c r="I122" s="113" t="s">
        <v>112</v>
      </c>
      <c r="J122" s="114" t="s">
        <v>98</v>
      </c>
      <c r="K122" s="115" t="s">
        <v>113</v>
      </c>
      <c r="L122" s="111"/>
      <c r="M122" s="55" t="s">
        <v>1</v>
      </c>
      <c r="N122" s="56" t="s">
        <v>35</v>
      </c>
      <c r="O122" s="56" t="s">
        <v>114</v>
      </c>
      <c r="P122" s="56" t="s">
        <v>115</v>
      </c>
      <c r="Q122" s="56" t="s">
        <v>116</v>
      </c>
      <c r="R122" s="56" t="s">
        <v>117</v>
      </c>
      <c r="S122" s="56" t="s">
        <v>118</v>
      </c>
      <c r="T122" s="57" t="s">
        <v>119</v>
      </c>
    </row>
    <row r="123" spans="2:65" s="1" customFormat="1" ht="22.9" customHeight="1">
      <c r="B123" s="25"/>
      <c r="C123" s="60" t="s">
        <v>99</v>
      </c>
      <c r="J123" s="116">
        <f>BK123</f>
        <v>0</v>
      </c>
      <c r="L123" s="25"/>
      <c r="M123" s="58"/>
      <c r="N123" s="49"/>
      <c r="O123" s="49"/>
      <c r="P123" s="117">
        <f>P124</f>
        <v>241.523323</v>
      </c>
      <c r="Q123" s="49"/>
      <c r="R123" s="117">
        <f>R124</f>
        <v>140.9670385</v>
      </c>
      <c r="S123" s="49"/>
      <c r="T123" s="118">
        <f>T124</f>
        <v>0</v>
      </c>
      <c r="AT123" s="13" t="s">
        <v>70</v>
      </c>
      <c r="AU123" s="13" t="s">
        <v>100</v>
      </c>
      <c r="BK123" s="119">
        <f>BK124</f>
        <v>0</v>
      </c>
    </row>
    <row r="124" spans="2:65" s="11" customFormat="1" ht="25.9" customHeight="1">
      <c r="B124" s="120"/>
      <c r="D124" s="121" t="s">
        <v>70</v>
      </c>
      <c r="E124" s="122" t="s">
        <v>120</v>
      </c>
      <c r="F124" s="122" t="s">
        <v>121</v>
      </c>
      <c r="J124" s="123">
        <f>BK124</f>
        <v>0</v>
      </c>
      <c r="L124" s="120"/>
      <c r="M124" s="124"/>
      <c r="P124" s="125">
        <f>P125+P131+P132+P134+P138+P144</f>
        <v>241.523323</v>
      </c>
      <c r="R124" s="125">
        <f>R125+R131+R132+R134+R138+R144</f>
        <v>140.9670385</v>
      </c>
      <c r="T124" s="126">
        <f>T125+T131+T132+T134+T138+T144</f>
        <v>0</v>
      </c>
      <c r="AR124" s="121" t="s">
        <v>79</v>
      </c>
      <c r="AT124" s="127" t="s">
        <v>70</v>
      </c>
      <c r="AU124" s="127" t="s">
        <v>71</v>
      </c>
      <c r="AY124" s="121" t="s">
        <v>122</v>
      </c>
      <c r="BK124" s="128">
        <f>BK125+BK131+BK132+BK134+BK138+BK144</f>
        <v>0</v>
      </c>
    </row>
    <row r="125" spans="2:65" s="11" customFormat="1" ht="22.9" customHeight="1">
      <c r="B125" s="120"/>
      <c r="D125" s="121" t="s">
        <v>70</v>
      </c>
      <c r="E125" s="129" t="s">
        <v>79</v>
      </c>
      <c r="F125" s="129" t="s">
        <v>123</v>
      </c>
      <c r="J125" s="130">
        <f>BK125</f>
        <v>0</v>
      </c>
      <c r="L125" s="120"/>
      <c r="M125" s="124"/>
      <c r="P125" s="125">
        <f>SUM(P126:P130)</f>
        <v>46.967050000000008</v>
      </c>
      <c r="R125" s="125">
        <f>SUM(R126:R130)</f>
        <v>0</v>
      </c>
      <c r="T125" s="126">
        <f>SUM(T126:T130)</f>
        <v>0</v>
      </c>
      <c r="AR125" s="121" t="s">
        <v>79</v>
      </c>
      <c r="AT125" s="127" t="s">
        <v>70</v>
      </c>
      <c r="AU125" s="127" t="s">
        <v>79</v>
      </c>
      <c r="AY125" s="121" t="s">
        <v>122</v>
      </c>
      <c r="BK125" s="128">
        <f>SUM(BK126:BK130)</f>
        <v>0</v>
      </c>
    </row>
    <row r="126" spans="2:65" s="1" customFormat="1" ht="24.2" customHeight="1">
      <c r="B126" s="131"/>
      <c r="C126" s="132" t="s">
        <v>79</v>
      </c>
      <c r="D126" s="132" t="s">
        <v>124</v>
      </c>
      <c r="E126" s="133" t="s">
        <v>125</v>
      </c>
      <c r="F126" s="134" t="s">
        <v>126</v>
      </c>
      <c r="G126" s="135" t="s">
        <v>127</v>
      </c>
      <c r="H126" s="136">
        <v>38.03</v>
      </c>
      <c r="I126" s="136"/>
      <c r="J126" s="137">
        <f>ROUND(I126*H126,2)</f>
        <v>0</v>
      </c>
      <c r="K126" s="138"/>
      <c r="L126" s="25"/>
      <c r="M126" s="139" t="s">
        <v>1</v>
      </c>
      <c r="N126" s="140" t="s">
        <v>37</v>
      </c>
      <c r="O126" s="141">
        <v>0.46</v>
      </c>
      <c r="P126" s="141">
        <f>O126*H126</f>
        <v>17.4938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128</v>
      </c>
      <c r="AT126" s="143" t="s">
        <v>124</v>
      </c>
      <c r="AU126" s="143" t="s">
        <v>129</v>
      </c>
      <c r="AY126" s="13" t="s">
        <v>122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3" t="s">
        <v>129</v>
      </c>
      <c r="BK126" s="144">
        <f>ROUND(I126*H126,2)</f>
        <v>0</v>
      </c>
      <c r="BL126" s="13" t="s">
        <v>128</v>
      </c>
      <c r="BM126" s="143" t="s">
        <v>130</v>
      </c>
    </row>
    <row r="127" spans="2:65" s="1" customFormat="1" ht="24.2" customHeight="1">
      <c r="B127" s="131"/>
      <c r="C127" s="132" t="s">
        <v>129</v>
      </c>
      <c r="D127" s="132" t="s">
        <v>124</v>
      </c>
      <c r="E127" s="133" t="s">
        <v>131</v>
      </c>
      <c r="F127" s="134" t="s">
        <v>132</v>
      </c>
      <c r="G127" s="135" t="s">
        <v>127</v>
      </c>
      <c r="H127" s="136">
        <v>38.03</v>
      </c>
      <c r="I127" s="136"/>
      <c r="J127" s="137">
        <f>ROUND(I127*H127,2)</f>
        <v>0</v>
      </c>
      <c r="K127" s="138"/>
      <c r="L127" s="25"/>
      <c r="M127" s="139" t="s">
        <v>1</v>
      </c>
      <c r="N127" s="140" t="s">
        <v>37</v>
      </c>
      <c r="O127" s="141">
        <v>5.6000000000000001E-2</v>
      </c>
      <c r="P127" s="141">
        <f>O127*H127</f>
        <v>2.12968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128</v>
      </c>
      <c r="AT127" s="143" t="s">
        <v>124</v>
      </c>
      <c r="AU127" s="143" t="s">
        <v>129</v>
      </c>
      <c r="AY127" s="13" t="s">
        <v>122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3" t="s">
        <v>129</v>
      </c>
      <c r="BK127" s="144">
        <f>ROUND(I127*H127,2)</f>
        <v>0</v>
      </c>
      <c r="BL127" s="13" t="s">
        <v>128</v>
      </c>
      <c r="BM127" s="143" t="s">
        <v>133</v>
      </c>
    </row>
    <row r="128" spans="2:65" s="1" customFormat="1" ht="33" customHeight="1">
      <c r="B128" s="131"/>
      <c r="C128" s="132" t="s">
        <v>134</v>
      </c>
      <c r="D128" s="132" t="s">
        <v>124</v>
      </c>
      <c r="E128" s="133" t="s">
        <v>135</v>
      </c>
      <c r="F128" s="134" t="s">
        <v>136</v>
      </c>
      <c r="G128" s="135" t="s">
        <v>127</v>
      </c>
      <c r="H128" s="136">
        <v>38.03</v>
      </c>
      <c r="I128" s="136"/>
      <c r="J128" s="137">
        <f>ROUND(I128*H128,2)</f>
        <v>0</v>
      </c>
      <c r="K128" s="138"/>
      <c r="L128" s="25"/>
      <c r="M128" s="139" t="s">
        <v>1</v>
      </c>
      <c r="N128" s="140" t="s">
        <v>37</v>
      </c>
      <c r="O128" s="141">
        <v>7.0999999999999994E-2</v>
      </c>
      <c r="P128" s="141">
        <f>O128*H128</f>
        <v>2.7001299999999997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128</v>
      </c>
      <c r="AT128" s="143" t="s">
        <v>124</v>
      </c>
      <c r="AU128" s="143" t="s">
        <v>129</v>
      </c>
      <c r="AY128" s="13" t="s">
        <v>122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3" t="s">
        <v>129</v>
      </c>
      <c r="BK128" s="144">
        <f>ROUND(I128*H128,2)</f>
        <v>0</v>
      </c>
      <c r="BL128" s="13" t="s">
        <v>128</v>
      </c>
      <c r="BM128" s="143" t="s">
        <v>137</v>
      </c>
    </row>
    <row r="129" spans="2:65" s="1" customFormat="1" ht="24.2" customHeight="1">
      <c r="B129" s="131"/>
      <c r="C129" s="132" t="s">
        <v>128</v>
      </c>
      <c r="D129" s="132" t="s">
        <v>124</v>
      </c>
      <c r="E129" s="133" t="s">
        <v>138</v>
      </c>
      <c r="F129" s="134" t="s">
        <v>139</v>
      </c>
      <c r="G129" s="135" t="s">
        <v>127</v>
      </c>
      <c r="H129" s="136">
        <v>38.03</v>
      </c>
      <c r="I129" s="136"/>
      <c r="J129" s="137">
        <f>ROUND(I129*H129,2)</f>
        <v>0</v>
      </c>
      <c r="K129" s="138"/>
      <c r="L129" s="25"/>
      <c r="M129" s="139" t="s">
        <v>1</v>
      </c>
      <c r="N129" s="140" t="s">
        <v>37</v>
      </c>
      <c r="O129" s="141">
        <v>0.61699999999999999</v>
      </c>
      <c r="P129" s="141">
        <f>O129*H129</f>
        <v>23.464510000000001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128</v>
      </c>
      <c r="AT129" s="143" t="s">
        <v>124</v>
      </c>
      <c r="AU129" s="143" t="s">
        <v>129</v>
      </c>
      <c r="AY129" s="13" t="s">
        <v>122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129</v>
      </c>
      <c r="BK129" s="144">
        <f>ROUND(I129*H129,2)</f>
        <v>0</v>
      </c>
      <c r="BL129" s="13" t="s">
        <v>128</v>
      </c>
      <c r="BM129" s="143" t="s">
        <v>140</v>
      </c>
    </row>
    <row r="130" spans="2:65" s="1" customFormat="1" ht="33" customHeight="1">
      <c r="B130" s="131"/>
      <c r="C130" s="132" t="s">
        <v>141</v>
      </c>
      <c r="D130" s="132" t="s">
        <v>124</v>
      </c>
      <c r="E130" s="133" t="s">
        <v>142</v>
      </c>
      <c r="F130" s="134" t="s">
        <v>143</v>
      </c>
      <c r="G130" s="135" t="s">
        <v>127</v>
      </c>
      <c r="H130" s="136">
        <v>38.03</v>
      </c>
      <c r="I130" s="136"/>
      <c r="J130" s="137">
        <f>ROUND(I130*H130,2)</f>
        <v>0</v>
      </c>
      <c r="K130" s="138"/>
      <c r="L130" s="25"/>
      <c r="M130" s="139" t="s">
        <v>1</v>
      </c>
      <c r="N130" s="140" t="s">
        <v>37</v>
      </c>
      <c r="O130" s="141">
        <v>3.1E-2</v>
      </c>
      <c r="P130" s="141">
        <f>O130*H130</f>
        <v>1.17893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128</v>
      </c>
      <c r="AT130" s="143" t="s">
        <v>124</v>
      </c>
      <c r="AU130" s="143" t="s">
        <v>129</v>
      </c>
      <c r="AY130" s="13" t="s">
        <v>122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3" t="s">
        <v>129</v>
      </c>
      <c r="BK130" s="144">
        <f>ROUND(I130*H130,2)</f>
        <v>0</v>
      </c>
      <c r="BL130" s="13" t="s">
        <v>128</v>
      </c>
      <c r="BM130" s="143" t="s">
        <v>144</v>
      </c>
    </row>
    <row r="131" spans="2:65" s="11" customFormat="1" ht="22.9" customHeight="1">
      <c r="B131" s="120"/>
      <c r="D131" s="121" t="s">
        <v>70</v>
      </c>
      <c r="E131" s="129" t="s">
        <v>129</v>
      </c>
      <c r="F131" s="129" t="s">
        <v>145</v>
      </c>
      <c r="J131" s="130">
        <f>BK131</f>
        <v>0</v>
      </c>
      <c r="L131" s="120"/>
      <c r="M131" s="124"/>
      <c r="P131" s="125">
        <v>0</v>
      </c>
      <c r="R131" s="125">
        <v>0</v>
      </c>
      <c r="T131" s="126">
        <v>0</v>
      </c>
      <c r="AR131" s="121" t="s">
        <v>79</v>
      </c>
      <c r="AT131" s="127" t="s">
        <v>70</v>
      </c>
      <c r="AU131" s="127" t="s">
        <v>79</v>
      </c>
      <c r="AY131" s="121" t="s">
        <v>122</v>
      </c>
      <c r="BK131" s="128">
        <v>0</v>
      </c>
    </row>
    <row r="132" spans="2:65" s="11" customFormat="1" ht="22.9" customHeight="1">
      <c r="B132" s="120"/>
      <c r="D132" s="121" t="s">
        <v>70</v>
      </c>
      <c r="E132" s="129" t="s">
        <v>128</v>
      </c>
      <c r="F132" s="129" t="s">
        <v>146</v>
      </c>
      <c r="J132" s="130">
        <f>BK132</f>
        <v>0</v>
      </c>
      <c r="L132" s="120"/>
      <c r="M132" s="124"/>
      <c r="P132" s="125">
        <f>P133</f>
        <v>6.523600000000001</v>
      </c>
      <c r="R132" s="125">
        <f>R133</f>
        <v>22.474496000000002</v>
      </c>
      <c r="T132" s="126">
        <f>T133</f>
        <v>0</v>
      </c>
      <c r="AR132" s="121" t="s">
        <v>79</v>
      </c>
      <c r="AT132" s="127" t="s">
        <v>70</v>
      </c>
      <c r="AU132" s="127" t="s">
        <v>79</v>
      </c>
      <c r="AY132" s="121" t="s">
        <v>122</v>
      </c>
      <c r="BK132" s="128">
        <f>BK133</f>
        <v>0</v>
      </c>
    </row>
    <row r="133" spans="2:65" s="1" customFormat="1" ht="33" customHeight="1">
      <c r="B133" s="131"/>
      <c r="C133" s="132" t="s">
        <v>147</v>
      </c>
      <c r="D133" s="132" t="s">
        <v>124</v>
      </c>
      <c r="E133" s="133" t="s">
        <v>148</v>
      </c>
      <c r="F133" s="134" t="s">
        <v>149</v>
      </c>
      <c r="G133" s="135" t="s">
        <v>150</v>
      </c>
      <c r="H133" s="136">
        <v>138.80000000000001</v>
      </c>
      <c r="I133" s="136"/>
      <c r="J133" s="137">
        <f>ROUND(I133*H133,2)</f>
        <v>0</v>
      </c>
      <c r="K133" s="138"/>
      <c r="L133" s="25"/>
      <c r="M133" s="139" t="s">
        <v>1</v>
      </c>
      <c r="N133" s="140" t="s">
        <v>37</v>
      </c>
      <c r="O133" s="141">
        <v>4.7E-2</v>
      </c>
      <c r="P133" s="141">
        <f>O133*H133</f>
        <v>6.523600000000001</v>
      </c>
      <c r="Q133" s="141">
        <v>0.16192000000000001</v>
      </c>
      <c r="R133" s="141">
        <f>Q133*H133</f>
        <v>22.474496000000002</v>
      </c>
      <c r="S133" s="141">
        <v>0</v>
      </c>
      <c r="T133" s="142">
        <f>S133*H133</f>
        <v>0</v>
      </c>
      <c r="AR133" s="143" t="s">
        <v>128</v>
      </c>
      <c r="AT133" s="143" t="s">
        <v>124</v>
      </c>
      <c r="AU133" s="143" t="s">
        <v>129</v>
      </c>
      <c r="AY133" s="13" t="s">
        <v>122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129</v>
      </c>
      <c r="BK133" s="144">
        <f>ROUND(I133*H133,2)</f>
        <v>0</v>
      </c>
      <c r="BL133" s="13" t="s">
        <v>128</v>
      </c>
      <c r="BM133" s="143" t="s">
        <v>151</v>
      </c>
    </row>
    <row r="134" spans="2:65" s="11" customFormat="1" ht="22.9" customHeight="1">
      <c r="B134" s="120"/>
      <c r="D134" s="121" t="s">
        <v>70</v>
      </c>
      <c r="E134" s="129" t="s">
        <v>141</v>
      </c>
      <c r="F134" s="129" t="s">
        <v>152</v>
      </c>
      <c r="J134" s="130">
        <f>BK134</f>
        <v>0</v>
      </c>
      <c r="L134" s="120"/>
      <c r="M134" s="124"/>
      <c r="P134" s="125">
        <f>SUM(P135:P137)</f>
        <v>87.071432000000001</v>
      </c>
      <c r="R134" s="125">
        <f>SUM(R135:R137)</f>
        <v>82.911079999999998</v>
      </c>
      <c r="T134" s="126">
        <f>SUM(T135:T137)</f>
        <v>0</v>
      </c>
      <c r="AR134" s="121" t="s">
        <v>79</v>
      </c>
      <c r="AT134" s="127" t="s">
        <v>70</v>
      </c>
      <c r="AU134" s="127" t="s">
        <v>79</v>
      </c>
      <c r="AY134" s="121" t="s">
        <v>122</v>
      </c>
      <c r="BK134" s="128">
        <f>SUM(BK135:BK137)</f>
        <v>0</v>
      </c>
    </row>
    <row r="135" spans="2:65" s="1" customFormat="1" ht="33" customHeight="1">
      <c r="B135" s="131"/>
      <c r="C135" s="132" t="s">
        <v>153</v>
      </c>
      <c r="D135" s="132" t="s">
        <v>124</v>
      </c>
      <c r="E135" s="133" t="s">
        <v>154</v>
      </c>
      <c r="F135" s="134" t="s">
        <v>155</v>
      </c>
      <c r="G135" s="135" t="s">
        <v>150</v>
      </c>
      <c r="H135" s="136">
        <v>172.8</v>
      </c>
      <c r="I135" s="136"/>
      <c r="J135" s="137">
        <f>ROUND(I135*H135,2)</f>
        <v>0</v>
      </c>
      <c r="K135" s="138"/>
      <c r="L135" s="25"/>
      <c r="M135" s="139" t="s">
        <v>1</v>
      </c>
      <c r="N135" s="140" t="s">
        <v>37</v>
      </c>
      <c r="O135" s="141">
        <v>2.562E-2</v>
      </c>
      <c r="P135" s="141">
        <f>O135*H135</f>
        <v>4.427136</v>
      </c>
      <c r="Q135" s="141">
        <v>0.29899999999999999</v>
      </c>
      <c r="R135" s="141">
        <f>Q135*H135</f>
        <v>51.667200000000001</v>
      </c>
      <c r="S135" s="141">
        <v>0</v>
      </c>
      <c r="T135" s="142">
        <f>S135*H135</f>
        <v>0</v>
      </c>
      <c r="AR135" s="143" t="s">
        <v>128</v>
      </c>
      <c r="AT135" s="143" t="s">
        <v>124</v>
      </c>
      <c r="AU135" s="143" t="s">
        <v>129</v>
      </c>
      <c r="AY135" s="13" t="s">
        <v>122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129</v>
      </c>
      <c r="BK135" s="144">
        <f>ROUND(I135*H135,2)</f>
        <v>0</v>
      </c>
      <c r="BL135" s="13" t="s">
        <v>128</v>
      </c>
      <c r="BM135" s="143" t="s">
        <v>156</v>
      </c>
    </row>
    <row r="136" spans="2:65" s="1" customFormat="1" ht="37.9" customHeight="1">
      <c r="B136" s="131"/>
      <c r="C136" s="132" t="s">
        <v>157</v>
      </c>
      <c r="D136" s="132" t="s">
        <v>124</v>
      </c>
      <c r="E136" s="133" t="s">
        <v>158</v>
      </c>
      <c r="F136" s="134" t="s">
        <v>159</v>
      </c>
      <c r="G136" s="135" t="s">
        <v>150</v>
      </c>
      <c r="H136" s="136">
        <v>138.80000000000001</v>
      </c>
      <c r="I136" s="136"/>
      <c r="J136" s="137">
        <f>ROUND(I136*H136,2)</f>
        <v>0</v>
      </c>
      <c r="K136" s="138"/>
      <c r="L136" s="25"/>
      <c r="M136" s="139" t="s">
        <v>1</v>
      </c>
      <c r="N136" s="140" t="s">
        <v>37</v>
      </c>
      <c r="O136" s="141">
        <v>0.59541999999999995</v>
      </c>
      <c r="P136" s="141">
        <f>O136*H136</f>
        <v>82.644295999999997</v>
      </c>
      <c r="Q136" s="141">
        <v>9.2499999999999999E-2</v>
      </c>
      <c r="R136" s="141">
        <f>Q136*H136</f>
        <v>12.839</v>
      </c>
      <c r="S136" s="141">
        <v>0</v>
      </c>
      <c r="T136" s="142">
        <f>S136*H136</f>
        <v>0</v>
      </c>
      <c r="AR136" s="143" t="s">
        <v>128</v>
      </c>
      <c r="AT136" s="143" t="s">
        <v>124</v>
      </c>
      <c r="AU136" s="143" t="s">
        <v>129</v>
      </c>
      <c r="AY136" s="13" t="s">
        <v>122</v>
      </c>
      <c r="BE136" s="144">
        <f>IF(N136="základná",J136,0)</f>
        <v>0</v>
      </c>
      <c r="BF136" s="144">
        <f>IF(N136="znížená",J136,0)</f>
        <v>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129</v>
      </c>
      <c r="BK136" s="144">
        <f>ROUND(I136*H136,2)</f>
        <v>0</v>
      </c>
      <c r="BL136" s="13" t="s">
        <v>128</v>
      </c>
      <c r="BM136" s="143" t="s">
        <v>160</v>
      </c>
    </row>
    <row r="137" spans="2:65" s="1" customFormat="1" ht="24.2" customHeight="1">
      <c r="B137" s="131"/>
      <c r="C137" s="145" t="s">
        <v>161</v>
      </c>
      <c r="D137" s="145" t="s">
        <v>162</v>
      </c>
      <c r="E137" s="146" t="s">
        <v>163</v>
      </c>
      <c r="F137" s="147" t="s">
        <v>164</v>
      </c>
      <c r="G137" s="148" t="s">
        <v>150</v>
      </c>
      <c r="H137" s="149">
        <v>141.57599999999999</v>
      </c>
      <c r="I137" s="149"/>
      <c r="J137" s="150">
        <f>ROUND(I137*H137,2)</f>
        <v>0</v>
      </c>
      <c r="K137" s="151"/>
      <c r="L137" s="152"/>
      <c r="M137" s="153" t="s">
        <v>1</v>
      </c>
      <c r="N137" s="154" t="s">
        <v>37</v>
      </c>
      <c r="O137" s="141">
        <v>0</v>
      </c>
      <c r="P137" s="141">
        <f>O137*H137</f>
        <v>0</v>
      </c>
      <c r="Q137" s="141">
        <v>0.13</v>
      </c>
      <c r="R137" s="141">
        <f>Q137*H137</f>
        <v>18.404879999999999</v>
      </c>
      <c r="S137" s="141">
        <v>0</v>
      </c>
      <c r="T137" s="142">
        <f>S137*H137</f>
        <v>0</v>
      </c>
      <c r="AR137" s="143" t="s">
        <v>157</v>
      </c>
      <c r="AT137" s="143" t="s">
        <v>162</v>
      </c>
      <c r="AU137" s="143" t="s">
        <v>129</v>
      </c>
      <c r="AY137" s="13" t="s">
        <v>122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129</v>
      </c>
      <c r="BK137" s="144">
        <f>ROUND(I137*H137,2)</f>
        <v>0</v>
      </c>
      <c r="BL137" s="13" t="s">
        <v>128</v>
      </c>
      <c r="BM137" s="143" t="s">
        <v>165</v>
      </c>
    </row>
    <row r="138" spans="2:65" s="11" customFormat="1" ht="22.9" customHeight="1">
      <c r="B138" s="120"/>
      <c r="D138" s="121" t="s">
        <v>70</v>
      </c>
      <c r="E138" s="129" t="s">
        <v>161</v>
      </c>
      <c r="F138" s="129" t="s">
        <v>166</v>
      </c>
      <c r="J138" s="130">
        <f>BK138</f>
        <v>0</v>
      </c>
      <c r="L138" s="120"/>
      <c r="M138" s="124"/>
      <c r="P138" s="125">
        <f>SUM(P139:P143)</f>
        <v>45.561209999999996</v>
      </c>
      <c r="R138" s="125">
        <f>SUM(R139:R143)</f>
        <v>35.581462500000001</v>
      </c>
      <c r="T138" s="126">
        <f>SUM(T139:T143)</f>
        <v>0</v>
      </c>
      <c r="AR138" s="121" t="s">
        <v>79</v>
      </c>
      <c r="AT138" s="127" t="s">
        <v>70</v>
      </c>
      <c r="AU138" s="127" t="s">
        <v>79</v>
      </c>
      <c r="AY138" s="121" t="s">
        <v>122</v>
      </c>
      <c r="BK138" s="128">
        <f>SUM(BK139:BK143)</f>
        <v>0</v>
      </c>
    </row>
    <row r="139" spans="2:65" s="1" customFormat="1" ht="37.9" customHeight="1">
      <c r="B139" s="131"/>
      <c r="C139" s="132" t="s">
        <v>167</v>
      </c>
      <c r="D139" s="132" t="s">
        <v>124</v>
      </c>
      <c r="E139" s="133" t="s">
        <v>168</v>
      </c>
      <c r="F139" s="134" t="s">
        <v>169</v>
      </c>
      <c r="G139" s="135" t="s">
        <v>170</v>
      </c>
      <c r="H139" s="136">
        <v>159</v>
      </c>
      <c r="I139" s="136"/>
      <c r="J139" s="137">
        <f>ROUND(I139*H139,2)</f>
        <v>0</v>
      </c>
      <c r="K139" s="138"/>
      <c r="L139" s="25"/>
      <c r="M139" s="139" t="s">
        <v>1</v>
      </c>
      <c r="N139" s="140" t="s">
        <v>37</v>
      </c>
      <c r="O139" s="141">
        <v>0.192</v>
      </c>
      <c r="P139" s="141">
        <f>O139*H139</f>
        <v>30.528000000000002</v>
      </c>
      <c r="Q139" s="141">
        <v>9.8529599999999995E-2</v>
      </c>
      <c r="R139" s="141">
        <f>Q139*H139</f>
        <v>15.6662064</v>
      </c>
      <c r="S139" s="141">
        <v>0</v>
      </c>
      <c r="T139" s="142">
        <f>S139*H139</f>
        <v>0</v>
      </c>
      <c r="AR139" s="143" t="s">
        <v>128</v>
      </c>
      <c r="AT139" s="143" t="s">
        <v>124</v>
      </c>
      <c r="AU139" s="143" t="s">
        <v>129</v>
      </c>
      <c r="AY139" s="13" t="s">
        <v>122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3" t="s">
        <v>129</v>
      </c>
      <c r="BK139" s="144">
        <f>ROUND(I139*H139,2)</f>
        <v>0</v>
      </c>
      <c r="BL139" s="13" t="s">
        <v>128</v>
      </c>
      <c r="BM139" s="143" t="s">
        <v>171</v>
      </c>
    </row>
    <row r="140" spans="2:65" s="1" customFormat="1" ht="21.75" customHeight="1">
      <c r="B140" s="131"/>
      <c r="C140" s="145" t="s">
        <v>172</v>
      </c>
      <c r="D140" s="145" t="s">
        <v>162</v>
      </c>
      <c r="E140" s="146" t="s">
        <v>173</v>
      </c>
      <c r="F140" s="147" t="s">
        <v>174</v>
      </c>
      <c r="G140" s="148" t="s">
        <v>175</v>
      </c>
      <c r="H140" s="149">
        <v>160.59</v>
      </c>
      <c r="I140" s="149"/>
      <c r="J140" s="150">
        <f>ROUND(I140*H140,2)</f>
        <v>0</v>
      </c>
      <c r="K140" s="151"/>
      <c r="L140" s="152"/>
      <c r="M140" s="153" t="s">
        <v>1</v>
      </c>
      <c r="N140" s="154" t="s">
        <v>37</v>
      </c>
      <c r="O140" s="141">
        <v>0</v>
      </c>
      <c r="P140" s="141">
        <f>O140*H140</f>
        <v>0</v>
      </c>
      <c r="Q140" s="141">
        <v>2.35E-2</v>
      </c>
      <c r="R140" s="141">
        <f>Q140*H140</f>
        <v>3.7738650000000002</v>
      </c>
      <c r="S140" s="141">
        <v>0</v>
      </c>
      <c r="T140" s="142">
        <f>S140*H140</f>
        <v>0</v>
      </c>
      <c r="AR140" s="143" t="s">
        <v>157</v>
      </c>
      <c r="AT140" s="143" t="s">
        <v>162</v>
      </c>
      <c r="AU140" s="143" t="s">
        <v>129</v>
      </c>
      <c r="AY140" s="13" t="s">
        <v>122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129</v>
      </c>
      <c r="BK140" s="144">
        <f>ROUND(I140*H140,2)</f>
        <v>0</v>
      </c>
      <c r="BL140" s="13" t="s">
        <v>128</v>
      </c>
      <c r="BM140" s="143" t="s">
        <v>176</v>
      </c>
    </row>
    <row r="141" spans="2:65" s="1" customFormat="1" ht="24.2" customHeight="1">
      <c r="B141" s="131"/>
      <c r="C141" s="132" t="s">
        <v>177</v>
      </c>
      <c r="D141" s="132" t="s">
        <v>124</v>
      </c>
      <c r="E141" s="133" t="s">
        <v>178</v>
      </c>
      <c r="F141" s="134" t="s">
        <v>179</v>
      </c>
      <c r="G141" s="135" t="s">
        <v>170</v>
      </c>
      <c r="H141" s="136">
        <v>15</v>
      </c>
      <c r="I141" s="136"/>
      <c r="J141" s="137">
        <f>ROUND(I141*H141,2)</f>
        <v>0</v>
      </c>
      <c r="K141" s="138"/>
      <c r="L141" s="25"/>
      <c r="M141" s="139" t="s">
        <v>1</v>
      </c>
      <c r="N141" s="140" t="s">
        <v>37</v>
      </c>
      <c r="O141" s="141">
        <v>0.48699999999999999</v>
      </c>
      <c r="P141" s="141">
        <f>O141*H141</f>
        <v>7.3049999999999997</v>
      </c>
      <c r="Q141" s="141">
        <v>0.12249359999999999</v>
      </c>
      <c r="R141" s="141">
        <f>Q141*H141</f>
        <v>1.8374039999999998</v>
      </c>
      <c r="S141" s="141">
        <v>0</v>
      </c>
      <c r="T141" s="142">
        <f>S141*H141</f>
        <v>0</v>
      </c>
      <c r="AR141" s="143" t="s">
        <v>128</v>
      </c>
      <c r="AT141" s="143" t="s">
        <v>124</v>
      </c>
      <c r="AU141" s="143" t="s">
        <v>129</v>
      </c>
      <c r="AY141" s="13" t="s">
        <v>122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129</v>
      </c>
      <c r="BK141" s="144">
        <f>ROUND(I141*H141,2)</f>
        <v>0</v>
      </c>
      <c r="BL141" s="13" t="s">
        <v>128</v>
      </c>
      <c r="BM141" s="143" t="s">
        <v>180</v>
      </c>
    </row>
    <row r="142" spans="2:65" s="1" customFormat="1" ht="21.75" customHeight="1">
      <c r="B142" s="131"/>
      <c r="C142" s="145" t="s">
        <v>181</v>
      </c>
      <c r="D142" s="145" t="s">
        <v>162</v>
      </c>
      <c r="E142" s="146" t="s">
        <v>182</v>
      </c>
      <c r="F142" s="147" t="s">
        <v>183</v>
      </c>
      <c r="G142" s="148" t="s">
        <v>175</v>
      </c>
      <c r="H142" s="149">
        <v>91.8</v>
      </c>
      <c r="I142" s="149"/>
      <c r="J142" s="150">
        <f>ROUND(I142*H142,2)</f>
        <v>0</v>
      </c>
      <c r="K142" s="151"/>
      <c r="L142" s="152"/>
      <c r="M142" s="153" t="s">
        <v>1</v>
      </c>
      <c r="N142" s="154" t="s">
        <v>37</v>
      </c>
      <c r="O142" s="141">
        <v>0</v>
      </c>
      <c r="P142" s="141">
        <f>O142*H142</f>
        <v>0</v>
      </c>
      <c r="Q142" s="141">
        <v>1.9E-2</v>
      </c>
      <c r="R142" s="141">
        <f>Q142*H142</f>
        <v>1.7442</v>
      </c>
      <c r="S142" s="141">
        <v>0</v>
      </c>
      <c r="T142" s="142">
        <f>S142*H142</f>
        <v>0</v>
      </c>
      <c r="AR142" s="143" t="s">
        <v>157</v>
      </c>
      <c r="AT142" s="143" t="s">
        <v>162</v>
      </c>
      <c r="AU142" s="143" t="s">
        <v>129</v>
      </c>
      <c r="AY142" s="13" t="s">
        <v>122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129</v>
      </c>
      <c r="BK142" s="144">
        <f>ROUND(I142*H142,2)</f>
        <v>0</v>
      </c>
      <c r="BL142" s="13" t="s">
        <v>128</v>
      </c>
      <c r="BM142" s="143" t="s">
        <v>184</v>
      </c>
    </row>
    <row r="143" spans="2:65" s="1" customFormat="1" ht="33" customHeight="1">
      <c r="B143" s="131"/>
      <c r="C143" s="132" t="s">
        <v>185</v>
      </c>
      <c r="D143" s="132" t="s">
        <v>124</v>
      </c>
      <c r="E143" s="133" t="s">
        <v>186</v>
      </c>
      <c r="F143" s="134" t="s">
        <v>187</v>
      </c>
      <c r="G143" s="135" t="s">
        <v>127</v>
      </c>
      <c r="H143" s="136">
        <v>5.67</v>
      </c>
      <c r="I143" s="136"/>
      <c r="J143" s="137">
        <f>ROUND(I143*H143,2)</f>
        <v>0</v>
      </c>
      <c r="K143" s="138"/>
      <c r="L143" s="25"/>
      <c r="M143" s="139" t="s">
        <v>1</v>
      </c>
      <c r="N143" s="140" t="s">
        <v>37</v>
      </c>
      <c r="O143" s="141">
        <v>1.363</v>
      </c>
      <c r="P143" s="141">
        <f>O143*H143</f>
        <v>7.7282099999999998</v>
      </c>
      <c r="Q143" s="141">
        <v>2.2151299999999998</v>
      </c>
      <c r="R143" s="141">
        <f>Q143*H143</f>
        <v>12.559787099999999</v>
      </c>
      <c r="S143" s="141">
        <v>0</v>
      </c>
      <c r="T143" s="142">
        <f>S143*H143</f>
        <v>0</v>
      </c>
      <c r="AR143" s="143" t="s">
        <v>128</v>
      </c>
      <c r="AT143" s="143" t="s">
        <v>124</v>
      </c>
      <c r="AU143" s="143" t="s">
        <v>129</v>
      </c>
      <c r="AY143" s="13" t="s">
        <v>122</v>
      </c>
      <c r="BE143" s="144">
        <f>IF(N143="základná",J143,0)</f>
        <v>0</v>
      </c>
      <c r="BF143" s="144">
        <f>IF(N143="znížená",J143,0)</f>
        <v>0</v>
      </c>
      <c r="BG143" s="144">
        <f>IF(N143="zákl. prenesená",J143,0)</f>
        <v>0</v>
      </c>
      <c r="BH143" s="144">
        <f>IF(N143="zníž. prenesená",J143,0)</f>
        <v>0</v>
      </c>
      <c r="BI143" s="144">
        <f>IF(N143="nulová",J143,0)</f>
        <v>0</v>
      </c>
      <c r="BJ143" s="13" t="s">
        <v>129</v>
      </c>
      <c r="BK143" s="144">
        <f>ROUND(I143*H143,2)</f>
        <v>0</v>
      </c>
      <c r="BL143" s="13" t="s">
        <v>128</v>
      </c>
      <c r="BM143" s="143" t="s">
        <v>188</v>
      </c>
    </row>
    <row r="144" spans="2:65" s="11" customFormat="1" ht="22.9" customHeight="1">
      <c r="B144" s="120"/>
      <c r="D144" s="121" t="s">
        <v>70</v>
      </c>
      <c r="E144" s="129" t="s">
        <v>189</v>
      </c>
      <c r="F144" s="129" t="s">
        <v>190</v>
      </c>
      <c r="J144" s="130">
        <f>BK144</f>
        <v>0</v>
      </c>
      <c r="L144" s="120"/>
      <c r="M144" s="124"/>
      <c r="P144" s="125">
        <f>P145</f>
        <v>55.400031000000006</v>
      </c>
      <c r="R144" s="125">
        <f>R145</f>
        <v>0</v>
      </c>
      <c r="T144" s="126">
        <f>T145</f>
        <v>0</v>
      </c>
      <c r="AR144" s="121" t="s">
        <v>79</v>
      </c>
      <c r="AT144" s="127" t="s">
        <v>70</v>
      </c>
      <c r="AU144" s="127" t="s">
        <v>79</v>
      </c>
      <c r="AY144" s="121" t="s">
        <v>122</v>
      </c>
      <c r="BK144" s="128">
        <f>BK145</f>
        <v>0</v>
      </c>
    </row>
    <row r="145" spans="2:65" s="1" customFormat="1" ht="33" customHeight="1">
      <c r="B145" s="131"/>
      <c r="C145" s="132" t="s">
        <v>191</v>
      </c>
      <c r="D145" s="132" t="s">
        <v>124</v>
      </c>
      <c r="E145" s="133" t="s">
        <v>192</v>
      </c>
      <c r="F145" s="134" t="s">
        <v>193</v>
      </c>
      <c r="G145" s="135" t="s">
        <v>194</v>
      </c>
      <c r="H145" s="136">
        <v>140.96700000000001</v>
      </c>
      <c r="I145" s="136"/>
      <c r="J145" s="137">
        <f>ROUND(I145*H145,2)</f>
        <v>0</v>
      </c>
      <c r="K145" s="138"/>
      <c r="L145" s="25"/>
      <c r="M145" s="155" t="s">
        <v>1</v>
      </c>
      <c r="N145" s="156" t="s">
        <v>37</v>
      </c>
      <c r="O145" s="157">
        <v>0.39300000000000002</v>
      </c>
      <c r="P145" s="157">
        <f>O145*H145</f>
        <v>55.400031000000006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AR145" s="143" t="s">
        <v>128</v>
      </c>
      <c r="AT145" s="143" t="s">
        <v>124</v>
      </c>
      <c r="AU145" s="143" t="s">
        <v>129</v>
      </c>
      <c r="AY145" s="13" t="s">
        <v>122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3" t="s">
        <v>129</v>
      </c>
      <c r="BK145" s="144">
        <f>ROUND(I145*H145,2)</f>
        <v>0</v>
      </c>
      <c r="BL145" s="13" t="s">
        <v>128</v>
      </c>
      <c r="BM145" s="143" t="s">
        <v>195</v>
      </c>
    </row>
    <row r="146" spans="2:65" s="1" customFormat="1" ht="6.95" customHeight="1">
      <c r="B146" s="40"/>
      <c r="C146" s="41"/>
      <c r="D146" s="41"/>
      <c r="E146" s="41"/>
      <c r="F146" s="41"/>
      <c r="G146" s="41"/>
      <c r="H146" s="41"/>
      <c r="I146" s="41"/>
      <c r="J146" s="41"/>
      <c r="K146" s="41"/>
      <c r="L146" s="25"/>
    </row>
  </sheetData>
  <autoFilter ref="C122:K145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VÝSTAVBA, REKONŠTRUKCIA A MODERNIZÁCIA ŠPORTOVEJ INFRAŠTRUKTÚRY V OBCI DVORNÍKY-VČELÁRE</v>
      </c>
      <c r="F7" s="198"/>
      <c r="G7" s="198"/>
      <c r="H7" s="198"/>
      <c r="L7" s="16"/>
    </row>
    <row r="8" spans="2:46" s="1" customFormat="1" ht="12" customHeight="1">
      <c r="B8" s="25"/>
      <c r="D8" s="22" t="s">
        <v>94</v>
      </c>
      <c r="L8" s="25"/>
    </row>
    <row r="9" spans="2:46" s="1" customFormat="1" ht="16.5" customHeight="1">
      <c r="B9" s="25"/>
      <c r="E9" s="159" t="s">
        <v>196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26</v>
      </c>
      <c r="I12" s="22" t="s">
        <v>19</v>
      </c>
      <c r="J12" s="48" t="str">
        <f>'Rekapitulácia stavby'!AN8</f>
        <v>14. 10. 2024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>OBEC DVORNÍKY - VČELÁRE</v>
      </c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332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31</v>
      </c>
      <c r="J30" s="62">
        <f>ROUND(J122,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>
      <c r="B33" s="25"/>
      <c r="D33" s="51" t="s">
        <v>35</v>
      </c>
      <c r="E33" s="30" t="s">
        <v>36</v>
      </c>
      <c r="F33" s="87">
        <f>ROUND((SUM(BE122:BE142)),  2)</f>
        <v>0</v>
      </c>
      <c r="G33" s="88"/>
      <c r="H33" s="88"/>
      <c r="I33" s="89">
        <v>0.2</v>
      </c>
      <c r="J33" s="87">
        <f>ROUND(((SUM(BE122:BE142))*I33),  2)</f>
        <v>0</v>
      </c>
      <c r="L33" s="25"/>
    </row>
    <row r="34" spans="2:12" s="1" customFormat="1" ht="14.45" customHeight="1">
      <c r="B34" s="25"/>
      <c r="E34" s="30" t="s">
        <v>37</v>
      </c>
      <c r="F34" s="90">
        <f>ROUND((SUM(BF122:BF142)),  2)</f>
        <v>0</v>
      </c>
      <c r="I34" s="91">
        <v>0.2</v>
      </c>
      <c r="J34" s="90">
        <f>ROUND(((SUM(BF122:BF142))*I34),  2)</f>
        <v>0</v>
      </c>
      <c r="L34" s="25"/>
    </row>
    <row r="35" spans="2:12" s="1" customFormat="1" ht="14.45" hidden="1" customHeight="1">
      <c r="B35" s="25"/>
      <c r="E35" s="22" t="s">
        <v>38</v>
      </c>
      <c r="F35" s="90">
        <f>ROUND((SUM(BG122:BG142)),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39</v>
      </c>
      <c r="F36" s="90">
        <f>ROUND((SUM(BH122:BH142)),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40</v>
      </c>
      <c r="F37" s="87">
        <f>ROUND((SUM(BI122:BI142)),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3"/>
      <c r="F39" s="53"/>
      <c r="G39" s="94" t="s">
        <v>42</v>
      </c>
      <c r="H39" s="95" t="s">
        <v>43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96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VÝSTAVBA, REKONŠTRUKCIA A MODERNIZÁCIA ŠPORTOVEJ INFRAŠTRUKTÚRY V OBCI DVORNÍKY-VČELÁRE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94</v>
      </c>
      <c r="L86" s="25"/>
    </row>
    <row r="87" spans="2:47" s="1" customFormat="1" ht="16.5" customHeight="1">
      <c r="B87" s="25"/>
      <c r="E87" s="159" t="str">
        <f>E9</f>
        <v>02 - SO 02 - Striedačky</v>
      </c>
      <c r="F87" s="196"/>
      <c r="G87" s="196"/>
      <c r="H87" s="196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8" t="str">
        <f>IF(J12="","",J12)</f>
        <v>14. 10. 2024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>OBEC DVORNÍKY - VČELÁRE</v>
      </c>
      <c r="I91" s="22" t="s">
        <v>27</v>
      </c>
      <c r="J91" s="23" t="str">
        <f>E21</f>
        <v>Ing. Máté Simon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99</v>
      </c>
      <c r="J96" s="62">
        <f>J122</f>
        <v>0</v>
      </c>
      <c r="L96" s="25"/>
      <c r="AU96" s="13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899999999999999" customHeight="1">
      <c r="B99" s="107"/>
      <c r="D99" s="108" t="s">
        <v>103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J136</f>
        <v>0</v>
      </c>
      <c r="L100" s="107"/>
    </row>
    <row r="101" spans="2:12" s="8" customFormat="1" ht="24.95" customHeight="1">
      <c r="B101" s="103"/>
      <c r="D101" s="104" t="s">
        <v>197</v>
      </c>
      <c r="E101" s="105"/>
      <c r="F101" s="105"/>
      <c r="G101" s="105"/>
      <c r="H101" s="105"/>
      <c r="I101" s="105"/>
      <c r="J101" s="106">
        <f>J138</f>
        <v>0</v>
      </c>
      <c r="L101" s="103"/>
    </row>
    <row r="102" spans="2:12" s="9" customFormat="1" ht="19.899999999999999" customHeight="1">
      <c r="B102" s="107"/>
      <c r="D102" s="108" t="s">
        <v>198</v>
      </c>
      <c r="E102" s="109"/>
      <c r="F102" s="109"/>
      <c r="G102" s="109"/>
      <c r="H102" s="109"/>
      <c r="I102" s="109"/>
      <c r="J102" s="110">
        <f>J139</f>
        <v>0</v>
      </c>
      <c r="L102" s="107"/>
    </row>
    <row r="103" spans="2:12" s="1" customFormat="1" ht="21.75" customHeight="1">
      <c r="B103" s="25"/>
      <c r="L103" s="25"/>
    </row>
    <row r="104" spans="2:12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5" customHeight="1">
      <c r="B109" s="25"/>
      <c r="C109" s="17" t="s">
        <v>108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13</v>
      </c>
      <c r="L111" s="25"/>
    </row>
    <row r="112" spans="2:12" s="1" customFormat="1" ht="26.25" customHeight="1">
      <c r="B112" s="25"/>
      <c r="E112" s="197" t="str">
        <f>E7</f>
        <v>VÝSTAVBA, REKONŠTRUKCIA A MODERNIZÁCIA ŠPORTOVEJ INFRAŠTRUKTÚRY V OBCI DVORNÍKY-VČELÁRE</v>
      </c>
      <c r="F112" s="198"/>
      <c r="G112" s="198"/>
      <c r="H112" s="198"/>
      <c r="L112" s="25"/>
    </row>
    <row r="113" spans="2:65" s="1" customFormat="1" ht="12" customHeight="1">
      <c r="B113" s="25"/>
      <c r="C113" s="22" t="s">
        <v>94</v>
      </c>
      <c r="L113" s="25"/>
    </row>
    <row r="114" spans="2:65" s="1" customFormat="1" ht="16.5" customHeight="1">
      <c r="B114" s="25"/>
      <c r="E114" s="159" t="str">
        <f>E9</f>
        <v>02 - SO 02 - Striedačky</v>
      </c>
      <c r="F114" s="196"/>
      <c r="G114" s="196"/>
      <c r="H114" s="196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17</v>
      </c>
      <c r="F116" s="20" t="str">
        <f>F12</f>
        <v xml:space="preserve"> </v>
      </c>
      <c r="I116" s="22" t="s">
        <v>19</v>
      </c>
      <c r="J116" s="48" t="str">
        <f>IF(J12="","",J12)</f>
        <v>14. 10. 2024</v>
      </c>
      <c r="L116" s="25"/>
    </row>
    <row r="117" spans="2:65" s="1" customFormat="1" ht="6.95" customHeight="1">
      <c r="B117" s="25"/>
      <c r="L117" s="25"/>
    </row>
    <row r="118" spans="2:65" s="1" customFormat="1" ht="15.2" customHeight="1">
      <c r="B118" s="25"/>
      <c r="C118" s="22" t="s">
        <v>21</v>
      </c>
      <c r="F118" s="20" t="str">
        <f>E15</f>
        <v>OBEC DVORNÍKY - VČELÁRE</v>
      </c>
      <c r="I118" s="22" t="s">
        <v>27</v>
      </c>
      <c r="J118" s="23" t="str">
        <f>E21</f>
        <v>Ing. Máté Simon</v>
      </c>
      <c r="L118" s="25"/>
    </row>
    <row r="119" spans="2:65" s="1" customFormat="1" ht="15.2" customHeight="1">
      <c r="B119" s="25"/>
      <c r="C119" s="22" t="s">
        <v>25</v>
      </c>
      <c r="F119" s="20" t="str">
        <f>IF(E18="","",E18)</f>
        <v xml:space="preserve"> </v>
      </c>
      <c r="I119" s="22" t="s">
        <v>29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11"/>
      <c r="C121" s="112" t="s">
        <v>109</v>
      </c>
      <c r="D121" s="113" t="s">
        <v>56</v>
      </c>
      <c r="E121" s="113" t="s">
        <v>52</v>
      </c>
      <c r="F121" s="113" t="s">
        <v>53</v>
      </c>
      <c r="G121" s="113" t="s">
        <v>110</v>
      </c>
      <c r="H121" s="113" t="s">
        <v>111</v>
      </c>
      <c r="I121" s="113" t="s">
        <v>112</v>
      </c>
      <c r="J121" s="114" t="s">
        <v>98</v>
      </c>
      <c r="K121" s="115" t="s">
        <v>113</v>
      </c>
      <c r="L121" s="111"/>
      <c r="M121" s="55" t="s">
        <v>1</v>
      </c>
      <c r="N121" s="56" t="s">
        <v>35</v>
      </c>
      <c r="O121" s="56" t="s">
        <v>114</v>
      </c>
      <c r="P121" s="56" t="s">
        <v>115</v>
      </c>
      <c r="Q121" s="56" t="s">
        <v>116</v>
      </c>
      <c r="R121" s="56" t="s">
        <v>117</v>
      </c>
      <c r="S121" s="56" t="s">
        <v>118</v>
      </c>
      <c r="T121" s="57" t="s">
        <v>119</v>
      </c>
    </row>
    <row r="122" spans="2:65" s="1" customFormat="1" ht="22.9" customHeight="1">
      <c r="B122" s="25"/>
      <c r="C122" s="60" t="s">
        <v>99</v>
      </c>
      <c r="J122" s="116">
        <f>BK122</f>
        <v>0</v>
      </c>
      <c r="L122" s="25"/>
      <c r="M122" s="58"/>
      <c r="N122" s="49"/>
      <c r="O122" s="49"/>
      <c r="P122" s="117">
        <f>P123+P138</f>
        <v>34.8529792</v>
      </c>
      <c r="Q122" s="49"/>
      <c r="R122" s="117">
        <f>R123+R138</f>
        <v>13.408279825599999</v>
      </c>
      <c r="S122" s="49"/>
      <c r="T122" s="118">
        <f>T123+T138</f>
        <v>0</v>
      </c>
      <c r="AT122" s="13" t="s">
        <v>70</v>
      </c>
      <c r="AU122" s="13" t="s">
        <v>100</v>
      </c>
      <c r="BK122" s="119">
        <f>BK123+BK138</f>
        <v>0</v>
      </c>
    </row>
    <row r="123" spans="2:65" s="11" customFormat="1" ht="25.9" customHeight="1">
      <c r="B123" s="120"/>
      <c r="D123" s="121" t="s">
        <v>70</v>
      </c>
      <c r="E123" s="122" t="s">
        <v>120</v>
      </c>
      <c r="F123" s="122" t="s">
        <v>121</v>
      </c>
      <c r="J123" s="123">
        <f>BK123</f>
        <v>0</v>
      </c>
      <c r="L123" s="120"/>
      <c r="M123" s="124"/>
      <c r="P123" s="125">
        <f>P124+P130+P136</f>
        <v>34.8529792</v>
      </c>
      <c r="R123" s="125">
        <f>R124+R130+R136</f>
        <v>13.408279825599999</v>
      </c>
      <c r="T123" s="126">
        <f>T124+T130+T136</f>
        <v>0</v>
      </c>
      <c r="AR123" s="121" t="s">
        <v>79</v>
      </c>
      <c r="AT123" s="127" t="s">
        <v>70</v>
      </c>
      <c r="AU123" s="127" t="s">
        <v>71</v>
      </c>
      <c r="AY123" s="121" t="s">
        <v>122</v>
      </c>
      <c r="BK123" s="128">
        <f>BK124+BK130+BK136</f>
        <v>0</v>
      </c>
    </row>
    <row r="124" spans="2:65" s="11" customFormat="1" ht="22.9" customHeight="1">
      <c r="B124" s="120"/>
      <c r="D124" s="121" t="s">
        <v>70</v>
      </c>
      <c r="E124" s="129" t="s">
        <v>79</v>
      </c>
      <c r="F124" s="129" t="s">
        <v>123</v>
      </c>
      <c r="J124" s="130">
        <f>BK124</f>
        <v>0</v>
      </c>
      <c r="L124" s="120"/>
      <c r="M124" s="124"/>
      <c r="P124" s="125">
        <f>SUM(P125:P129)</f>
        <v>5.4340000000000011</v>
      </c>
      <c r="R124" s="125">
        <f>SUM(R125:R129)</f>
        <v>0</v>
      </c>
      <c r="T124" s="126">
        <f>SUM(T125:T129)</f>
        <v>0</v>
      </c>
      <c r="AR124" s="121" t="s">
        <v>79</v>
      </c>
      <c r="AT124" s="127" t="s">
        <v>70</v>
      </c>
      <c r="AU124" s="127" t="s">
        <v>79</v>
      </c>
      <c r="AY124" s="121" t="s">
        <v>122</v>
      </c>
      <c r="BK124" s="128">
        <f>SUM(BK125:BK129)</f>
        <v>0</v>
      </c>
    </row>
    <row r="125" spans="2:65" s="1" customFormat="1" ht="24.2" customHeight="1">
      <c r="B125" s="131"/>
      <c r="C125" s="132" t="s">
        <v>79</v>
      </c>
      <c r="D125" s="132" t="s">
        <v>124</v>
      </c>
      <c r="E125" s="133" t="s">
        <v>125</v>
      </c>
      <c r="F125" s="134" t="s">
        <v>126</v>
      </c>
      <c r="G125" s="135" t="s">
        <v>127</v>
      </c>
      <c r="H125" s="136">
        <v>4.4000000000000004</v>
      </c>
      <c r="I125" s="136"/>
      <c r="J125" s="137">
        <f>ROUND(I125*H125,2)</f>
        <v>0</v>
      </c>
      <c r="K125" s="138"/>
      <c r="L125" s="25"/>
      <c r="M125" s="139" t="s">
        <v>1</v>
      </c>
      <c r="N125" s="140" t="s">
        <v>37</v>
      </c>
      <c r="O125" s="141">
        <v>0.46</v>
      </c>
      <c r="P125" s="141">
        <f>O125*H125</f>
        <v>2.0240000000000005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128</v>
      </c>
      <c r="AT125" s="143" t="s">
        <v>124</v>
      </c>
      <c r="AU125" s="143" t="s">
        <v>129</v>
      </c>
      <c r="AY125" s="13" t="s">
        <v>122</v>
      </c>
      <c r="BE125" s="144">
        <f>IF(N125="základná",J125,0)</f>
        <v>0</v>
      </c>
      <c r="BF125" s="144">
        <f>IF(N125="znížená",J125,0)</f>
        <v>0</v>
      </c>
      <c r="BG125" s="144">
        <f>IF(N125="zákl. prenesená",J125,0)</f>
        <v>0</v>
      </c>
      <c r="BH125" s="144">
        <f>IF(N125="zníž. prenesená",J125,0)</f>
        <v>0</v>
      </c>
      <c r="BI125" s="144">
        <f>IF(N125="nulová",J125,0)</f>
        <v>0</v>
      </c>
      <c r="BJ125" s="13" t="s">
        <v>129</v>
      </c>
      <c r="BK125" s="144">
        <f>ROUND(I125*H125,2)</f>
        <v>0</v>
      </c>
      <c r="BL125" s="13" t="s">
        <v>128</v>
      </c>
      <c r="BM125" s="143" t="s">
        <v>199</v>
      </c>
    </row>
    <row r="126" spans="2:65" s="1" customFormat="1" ht="24.2" customHeight="1">
      <c r="B126" s="131"/>
      <c r="C126" s="132" t="s">
        <v>129</v>
      </c>
      <c r="D126" s="132" t="s">
        <v>124</v>
      </c>
      <c r="E126" s="133" t="s">
        <v>131</v>
      </c>
      <c r="F126" s="134" t="s">
        <v>132</v>
      </c>
      <c r="G126" s="135" t="s">
        <v>127</v>
      </c>
      <c r="H126" s="136">
        <v>4.4000000000000004</v>
      </c>
      <c r="I126" s="136"/>
      <c r="J126" s="137">
        <f>ROUND(I126*H126,2)</f>
        <v>0</v>
      </c>
      <c r="K126" s="138"/>
      <c r="L126" s="25"/>
      <c r="M126" s="139" t="s">
        <v>1</v>
      </c>
      <c r="N126" s="140" t="s">
        <v>37</v>
      </c>
      <c r="O126" s="141">
        <v>5.6000000000000001E-2</v>
      </c>
      <c r="P126" s="141">
        <f>O126*H126</f>
        <v>0.24640000000000004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128</v>
      </c>
      <c r="AT126" s="143" t="s">
        <v>124</v>
      </c>
      <c r="AU126" s="143" t="s">
        <v>129</v>
      </c>
      <c r="AY126" s="13" t="s">
        <v>122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3" t="s">
        <v>129</v>
      </c>
      <c r="BK126" s="144">
        <f>ROUND(I126*H126,2)</f>
        <v>0</v>
      </c>
      <c r="BL126" s="13" t="s">
        <v>128</v>
      </c>
      <c r="BM126" s="143" t="s">
        <v>200</v>
      </c>
    </row>
    <row r="127" spans="2:65" s="1" customFormat="1" ht="33" customHeight="1">
      <c r="B127" s="131"/>
      <c r="C127" s="132" t="s">
        <v>134</v>
      </c>
      <c r="D127" s="132" t="s">
        <v>124</v>
      </c>
      <c r="E127" s="133" t="s">
        <v>135</v>
      </c>
      <c r="F127" s="134" t="s">
        <v>136</v>
      </c>
      <c r="G127" s="135" t="s">
        <v>127</v>
      </c>
      <c r="H127" s="136">
        <v>4.4000000000000004</v>
      </c>
      <c r="I127" s="136"/>
      <c r="J127" s="137">
        <f>ROUND(I127*H127,2)</f>
        <v>0</v>
      </c>
      <c r="K127" s="138"/>
      <c r="L127" s="25"/>
      <c r="M127" s="139" t="s">
        <v>1</v>
      </c>
      <c r="N127" s="140" t="s">
        <v>37</v>
      </c>
      <c r="O127" s="141">
        <v>7.0999999999999994E-2</v>
      </c>
      <c r="P127" s="141">
        <f>O127*H127</f>
        <v>0.31240000000000001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128</v>
      </c>
      <c r="AT127" s="143" t="s">
        <v>124</v>
      </c>
      <c r="AU127" s="143" t="s">
        <v>129</v>
      </c>
      <c r="AY127" s="13" t="s">
        <v>122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3" t="s">
        <v>129</v>
      </c>
      <c r="BK127" s="144">
        <f>ROUND(I127*H127,2)</f>
        <v>0</v>
      </c>
      <c r="BL127" s="13" t="s">
        <v>128</v>
      </c>
      <c r="BM127" s="143" t="s">
        <v>201</v>
      </c>
    </row>
    <row r="128" spans="2:65" s="1" customFormat="1" ht="24.2" customHeight="1">
      <c r="B128" s="131"/>
      <c r="C128" s="132" t="s">
        <v>128</v>
      </c>
      <c r="D128" s="132" t="s">
        <v>124</v>
      </c>
      <c r="E128" s="133" t="s">
        <v>138</v>
      </c>
      <c r="F128" s="134" t="s">
        <v>139</v>
      </c>
      <c r="G128" s="135" t="s">
        <v>127</v>
      </c>
      <c r="H128" s="136">
        <v>4.4000000000000004</v>
      </c>
      <c r="I128" s="136"/>
      <c r="J128" s="137">
        <f>ROUND(I128*H128,2)</f>
        <v>0</v>
      </c>
      <c r="K128" s="138"/>
      <c r="L128" s="25"/>
      <c r="M128" s="139" t="s">
        <v>1</v>
      </c>
      <c r="N128" s="140" t="s">
        <v>37</v>
      </c>
      <c r="O128" s="141">
        <v>0.61699999999999999</v>
      </c>
      <c r="P128" s="141">
        <f>O128*H128</f>
        <v>2.7148000000000003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128</v>
      </c>
      <c r="AT128" s="143" t="s">
        <v>124</v>
      </c>
      <c r="AU128" s="143" t="s">
        <v>129</v>
      </c>
      <c r="AY128" s="13" t="s">
        <v>122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3" t="s">
        <v>129</v>
      </c>
      <c r="BK128" s="144">
        <f>ROUND(I128*H128,2)</f>
        <v>0</v>
      </c>
      <c r="BL128" s="13" t="s">
        <v>128</v>
      </c>
      <c r="BM128" s="143" t="s">
        <v>202</v>
      </c>
    </row>
    <row r="129" spans="2:65" s="1" customFormat="1" ht="33" customHeight="1">
      <c r="B129" s="131"/>
      <c r="C129" s="132" t="s">
        <v>141</v>
      </c>
      <c r="D129" s="132" t="s">
        <v>124</v>
      </c>
      <c r="E129" s="133" t="s">
        <v>142</v>
      </c>
      <c r="F129" s="134" t="s">
        <v>143</v>
      </c>
      <c r="G129" s="135" t="s">
        <v>127</v>
      </c>
      <c r="H129" s="136">
        <v>4.4000000000000004</v>
      </c>
      <c r="I129" s="136"/>
      <c r="J129" s="137">
        <f>ROUND(I129*H129,2)</f>
        <v>0</v>
      </c>
      <c r="K129" s="138"/>
      <c r="L129" s="25"/>
      <c r="M129" s="139" t="s">
        <v>1</v>
      </c>
      <c r="N129" s="140" t="s">
        <v>37</v>
      </c>
      <c r="O129" s="141">
        <v>3.1E-2</v>
      </c>
      <c r="P129" s="141">
        <f>O129*H129</f>
        <v>0.13640000000000002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128</v>
      </c>
      <c r="AT129" s="143" t="s">
        <v>124</v>
      </c>
      <c r="AU129" s="143" t="s">
        <v>129</v>
      </c>
      <c r="AY129" s="13" t="s">
        <v>122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129</v>
      </c>
      <c r="BK129" s="144">
        <f>ROUND(I129*H129,2)</f>
        <v>0</v>
      </c>
      <c r="BL129" s="13" t="s">
        <v>128</v>
      </c>
      <c r="BM129" s="143" t="s">
        <v>203</v>
      </c>
    </row>
    <row r="130" spans="2:65" s="11" customFormat="1" ht="22.9" customHeight="1">
      <c r="B130" s="120"/>
      <c r="D130" s="121" t="s">
        <v>70</v>
      </c>
      <c r="E130" s="129" t="s">
        <v>129</v>
      </c>
      <c r="F130" s="129" t="s">
        <v>145</v>
      </c>
      <c r="J130" s="130">
        <f>BK130</f>
        <v>0</v>
      </c>
      <c r="L130" s="120"/>
      <c r="M130" s="124"/>
      <c r="P130" s="125">
        <f>SUM(P131:P135)</f>
        <v>12.953955199999999</v>
      </c>
      <c r="R130" s="125">
        <f>SUM(R131:R135)</f>
        <v>13.408279825599999</v>
      </c>
      <c r="T130" s="126">
        <f>SUM(T131:T135)</f>
        <v>0</v>
      </c>
      <c r="AR130" s="121" t="s">
        <v>79</v>
      </c>
      <c r="AT130" s="127" t="s">
        <v>70</v>
      </c>
      <c r="AU130" s="127" t="s">
        <v>79</v>
      </c>
      <c r="AY130" s="121" t="s">
        <v>122</v>
      </c>
      <c r="BK130" s="128">
        <f>SUM(BK131:BK135)</f>
        <v>0</v>
      </c>
    </row>
    <row r="131" spans="2:65" s="1" customFormat="1" ht="24.2" customHeight="1">
      <c r="B131" s="131"/>
      <c r="C131" s="132" t="s">
        <v>147</v>
      </c>
      <c r="D131" s="132" t="s">
        <v>124</v>
      </c>
      <c r="E131" s="133" t="s">
        <v>204</v>
      </c>
      <c r="F131" s="134" t="s">
        <v>205</v>
      </c>
      <c r="G131" s="135" t="s">
        <v>127</v>
      </c>
      <c r="H131" s="136">
        <v>2.64</v>
      </c>
      <c r="I131" s="136"/>
      <c r="J131" s="137">
        <f>ROUND(I131*H131,2)</f>
        <v>0</v>
      </c>
      <c r="K131" s="138"/>
      <c r="L131" s="25"/>
      <c r="M131" s="139" t="s">
        <v>1</v>
      </c>
      <c r="N131" s="140" t="s">
        <v>37</v>
      </c>
      <c r="O131" s="141">
        <v>1.1317999999999999</v>
      </c>
      <c r="P131" s="141">
        <f>O131*H131</f>
        <v>2.9879519999999999</v>
      </c>
      <c r="Q131" s="141">
        <v>2.0699999999999998</v>
      </c>
      <c r="R131" s="141">
        <f>Q131*H131</f>
        <v>5.4647999999999994</v>
      </c>
      <c r="S131" s="141">
        <v>0</v>
      </c>
      <c r="T131" s="142">
        <f>S131*H131</f>
        <v>0</v>
      </c>
      <c r="AR131" s="143" t="s">
        <v>128</v>
      </c>
      <c r="AT131" s="143" t="s">
        <v>124</v>
      </c>
      <c r="AU131" s="143" t="s">
        <v>129</v>
      </c>
      <c r="AY131" s="13" t="s">
        <v>122</v>
      </c>
      <c r="BE131" s="144">
        <f>IF(N131="základná",J131,0)</f>
        <v>0</v>
      </c>
      <c r="BF131" s="144">
        <f>IF(N131="znížená",J131,0)</f>
        <v>0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3" t="s">
        <v>129</v>
      </c>
      <c r="BK131" s="144">
        <f>ROUND(I131*H131,2)</f>
        <v>0</v>
      </c>
      <c r="BL131" s="13" t="s">
        <v>128</v>
      </c>
      <c r="BM131" s="143" t="s">
        <v>206</v>
      </c>
    </row>
    <row r="132" spans="2:65" s="1" customFormat="1" ht="24.2" customHeight="1">
      <c r="B132" s="131"/>
      <c r="C132" s="132" t="s">
        <v>153</v>
      </c>
      <c r="D132" s="132" t="s">
        <v>124</v>
      </c>
      <c r="E132" s="133" t="s">
        <v>207</v>
      </c>
      <c r="F132" s="134" t="s">
        <v>208</v>
      </c>
      <c r="G132" s="135" t="s">
        <v>127</v>
      </c>
      <c r="H132" s="136">
        <v>3.52</v>
      </c>
      <c r="I132" s="136"/>
      <c r="J132" s="137">
        <f>ROUND(I132*H132,2)</f>
        <v>0</v>
      </c>
      <c r="K132" s="138"/>
      <c r="L132" s="25"/>
      <c r="M132" s="139" t="s">
        <v>1</v>
      </c>
      <c r="N132" s="140" t="s">
        <v>37</v>
      </c>
      <c r="O132" s="141">
        <v>0.61890999999999996</v>
      </c>
      <c r="P132" s="141">
        <f>O132*H132</f>
        <v>2.1785631999999997</v>
      </c>
      <c r="Q132" s="141">
        <v>2.2151342000000001</v>
      </c>
      <c r="R132" s="141">
        <f>Q132*H132</f>
        <v>7.7972723840000002</v>
      </c>
      <c r="S132" s="141">
        <v>0</v>
      </c>
      <c r="T132" s="142">
        <f>S132*H132</f>
        <v>0</v>
      </c>
      <c r="AR132" s="143" t="s">
        <v>128</v>
      </c>
      <c r="AT132" s="143" t="s">
        <v>124</v>
      </c>
      <c r="AU132" s="143" t="s">
        <v>129</v>
      </c>
      <c r="AY132" s="13" t="s">
        <v>122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129</v>
      </c>
      <c r="BK132" s="144">
        <f>ROUND(I132*H132,2)</f>
        <v>0</v>
      </c>
      <c r="BL132" s="13" t="s">
        <v>128</v>
      </c>
      <c r="BM132" s="143" t="s">
        <v>209</v>
      </c>
    </row>
    <row r="133" spans="2:65" s="1" customFormat="1" ht="24.2" customHeight="1">
      <c r="B133" s="131"/>
      <c r="C133" s="132" t="s">
        <v>157</v>
      </c>
      <c r="D133" s="132" t="s">
        <v>124</v>
      </c>
      <c r="E133" s="133" t="s">
        <v>210</v>
      </c>
      <c r="F133" s="134" t="s">
        <v>211</v>
      </c>
      <c r="G133" s="135" t="s">
        <v>150</v>
      </c>
      <c r="H133" s="136">
        <v>5.6</v>
      </c>
      <c r="I133" s="136"/>
      <c r="J133" s="137">
        <f>ROUND(I133*H133,2)</f>
        <v>0</v>
      </c>
      <c r="K133" s="138"/>
      <c r="L133" s="25"/>
      <c r="M133" s="139" t="s">
        <v>1</v>
      </c>
      <c r="N133" s="140" t="s">
        <v>37</v>
      </c>
      <c r="O133" s="141">
        <v>0.78800000000000003</v>
      </c>
      <c r="P133" s="141">
        <f>O133*H133</f>
        <v>4.4127999999999998</v>
      </c>
      <c r="Q133" s="141">
        <v>3.7677600000000002E-3</v>
      </c>
      <c r="R133" s="141">
        <f>Q133*H133</f>
        <v>2.1099455999999999E-2</v>
      </c>
      <c r="S133" s="141">
        <v>0</v>
      </c>
      <c r="T133" s="142">
        <f>S133*H133</f>
        <v>0</v>
      </c>
      <c r="AR133" s="143" t="s">
        <v>128</v>
      </c>
      <c r="AT133" s="143" t="s">
        <v>124</v>
      </c>
      <c r="AU133" s="143" t="s">
        <v>129</v>
      </c>
      <c r="AY133" s="13" t="s">
        <v>122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129</v>
      </c>
      <c r="BK133" s="144">
        <f>ROUND(I133*H133,2)</f>
        <v>0</v>
      </c>
      <c r="BL133" s="13" t="s">
        <v>128</v>
      </c>
      <c r="BM133" s="143" t="s">
        <v>212</v>
      </c>
    </row>
    <row r="134" spans="2:65" s="1" customFormat="1" ht="24.2" customHeight="1">
      <c r="B134" s="131"/>
      <c r="C134" s="132" t="s">
        <v>161</v>
      </c>
      <c r="D134" s="132" t="s">
        <v>124</v>
      </c>
      <c r="E134" s="133" t="s">
        <v>213</v>
      </c>
      <c r="F134" s="134" t="s">
        <v>214</v>
      </c>
      <c r="G134" s="135" t="s">
        <v>150</v>
      </c>
      <c r="H134" s="136">
        <v>5.6</v>
      </c>
      <c r="I134" s="136"/>
      <c r="J134" s="137">
        <f>ROUND(I134*H134,2)</f>
        <v>0</v>
      </c>
      <c r="K134" s="138"/>
      <c r="L134" s="25"/>
      <c r="M134" s="139" t="s">
        <v>1</v>
      </c>
      <c r="N134" s="140" t="s">
        <v>37</v>
      </c>
      <c r="O134" s="141">
        <v>0.32200000000000001</v>
      </c>
      <c r="P134" s="141">
        <f>O134*H134</f>
        <v>1.8031999999999999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128</v>
      </c>
      <c r="AT134" s="143" t="s">
        <v>124</v>
      </c>
      <c r="AU134" s="143" t="s">
        <v>129</v>
      </c>
      <c r="AY134" s="13" t="s">
        <v>122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129</v>
      </c>
      <c r="BK134" s="144">
        <f>ROUND(I134*H134,2)</f>
        <v>0</v>
      </c>
      <c r="BL134" s="13" t="s">
        <v>128</v>
      </c>
      <c r="BM134" s="143" t="s">
        <v>215</v>
      </c>
    </row>
    <row r="135" spans="2:65" s="1" customFormat="1" ht="16.5" customHeight="1">
      <c r="B135" s="131"/>
      <c r="C135" s="132" t="s">
        <v>167</v>
      </c>
      <c r="D135" s="132" t="s">
        <v>124</v>
      </c>
      <c r="E135" s="133" t="s">
        <v>216</v>
      </c>
      <c r="F135" s="134" t="s">
        <v>217</v>
      </c>
      <c r="G135" s="135" t="s">
        <v>194</v>
      </c>
      <c r="H135" s="136">
        <v>0.104</v>
      </c>
      <c r="I135" s="136"/>
      <c r="J135" s="137">
        <f>ROUND(I135*H135,2)</f>
        <v>0</v>
      </c>
      <c r="K135" s="138"/>
      <c r="L135" s="25"/>
      <c r="M135" s="139" t="s">
        <v>1</v>
      </c>
      <c r="N135" s="140" t="s">
        <v>37</v>
      </c>
      <c r="O135" s="141">
        <v>15.11</v>
      </c>
      <c r="P135" s="141">
        <f>O135*H135</f>
        <v>1.5714399999999999</v>
      </c>
      <c r="Q135" s="141">
        <v>1.2029614</v>
      </c>
      <c r="R135" s="141">
        <f>Q135*H135</f>
        <v>0.1251079856</v>
      </c>
      <c r="S135" s="141">
        <v>0</v>
      </c>
      <c r="T135" s="142">
        <f>S135*H135</f>
        <v>0</v>
      </c>
      <c r="AR135" s="143" t="s">
        <v>128</v>
      </c>
      <c r="AT135" s="143" t="s">
        <v>124</v>
      </c>
      <c r="AU135" s="143" t="s">
        <v>129</v>
      </c>
      <c r="AY135" s="13" t="s">
        <v>122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129</v>
      </c>
      <c r="BK135" s="144">
        <f>ROUND(I135*H135,2)</f>
        <v>0</v>
      </c>
      <c r="BL135" s="13" t="s">
        <v>128</v>
      </c>
      <c r="BM135" s="143" t="s">
        <v>218</v>
      </c>
    </row>
    <row r="136" spans="2:65" s="11" customFormat="1" ht="22.9" customHeight="1">
      <c r="B136" s="120"/>
      <c r="D136" s="121" t="s">
        <v>70</v>
      </c>
      <c r="E136" s="129" t="s">
        <v>189</v>
      </c>
      <c r="F136" s="129" t="s">
        <v>190</v>
      </c>
      <c r="J136" s="130">
        <f>BK136</f>
        <v>0</v>
      </c>
      <c r="L136" s="120"/>
      <c r="M136" s="124"/>
      <c r="P136" s="125">
        <f>P137</f>
        <v>16.465024</v>
      </c>
      <c r="R136" s="125">
        <f>R137</f>
        <v>0</v>
      </c>
      <c r="T136" s="126">
        <f>T137</f>
        <v>0</v>
      </c>
      <c r="AR136" s="121" t="s">
        <v>79</v>
      </c>
      <c r="AT136" s="127" t="s">
        <v>70</v>
      </c>
      <c r="AU136" s="127" t="s">
        <v>79</v>
      </c>
      <c r="AY136" s="121" t="s">
        <v>122</v>
      </c>
      <c r="BK136" s="128">
        <f>BK137</f>
        <v>0</v>
      </c>
    </row>
    <row r="137" spans="2:65" s="1" customFormat="1" ht="24.2" customHeight="1">
      <c r="B137" s="131"/>
      <c r="C137" s="132" t="s">
        <v>172</v>
      </c>
      <c r="D137" s="132" t="s">
        <v>124</v>
      </c>
      <c r="E137" s="133" t="s">
        <v>219</v>
      </c>
      <c r="F137" s="134" t="s">
        <v>220</v>
      </c>
      <c r="G137" s="135" t="s">
        <v>194</v>
      </c>
      <c r="H137" s="136">
        <v>13.407999999999999</v>
      </c>
      <c r="I137" s="136"/>
      <c r="J137" s="137">
        <f>ROUND(I137*H137,2)</f>
        <v>0</v>
      </c>
      <c r="K137" s="138"/>
      <c r="L137" s="25"/>
      <c r="M137" s="139" t="s">
        <v>1</v>
      </c>
      <c r="N137" s="140" t="s">
        <v>37</v>
      </c>
      <c r="O137" s="141">
        <v>1.228</v>
      </c>
      <c r="P137" s="141">
        <f>O137*H137</f>
        <v>16.465024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128</v>
      </c>
      <c r="AT137" s="143" t="s">
        <v>124</v>
      </c>
      <c r="AU137" s="143" t="s">
        <v>129</v>
      </c>
      <c r="AY137" s="13" t="s">
        <v>122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129</v>
      </c>
      <c r="BK137" s="144">
        <f>ROUND(I137*H137,2)</f>
        <v>0</v>
      </c>
      <c r="BL137" s="13" t="s">
        <v>128</v>
      </c>
      <c r="BM137" s="143" t="s">
        <v>221</v>
      </c>
    </row>
    <row r="138" spans="2:65" s="11" customFormat="1" ht="25.9" customHeight="1">
      <c r="B138" s="120"/>
      <c r="D138" s="121" t="s">
        <v>70</v>
      </c>
      <c r="E138" s="122" t="s">
        <v>222</v>
      </c>
      <c r="F138" s="122" t="s">
        <v>223</v>
      </c>
      <c r="J138" s="123">
        <f>BK138</f>
        <v>0</v>
      </c>
      <c r="L138" s="120"/>
      <c r="M138" s="124"/>
      <c r="P138" s="125">
        <f>P139</f>
        <v>0</v>
      </c>
      <c r="R138" s="125">
        <f>R139</f>
        <v>0</v>
      </c>
      <c r="T138" s="126">
        <f>T139</f>
        <v>0</v>
      </c>
      <c r="AR138" s="121" t="s">
        <v>129</v>
      </c>
      <c r="AT138" s="127" t="s">
        <v>70</v>
      </c>
      <c r="AU138" s="127" t="s">
        <v>71</v>
      </c>
      <c r="AY138" s="121" t="s">
        <v>122</v>
      </c>
      <c r="BK138" s="128">
        <f>BK139</f>
        <v>0</v>
      </c>
    </row>
    <row r="139" spans="2:65" s="11" customFormat="1" ht="22.9" customHeight="1">
      <c r="B139" s="120"/>
      <c r="D139" s="121" t="s">
        <v>70</v>
      </c>
      <c r="E139" s="129" t="s">
        <v>224</v>
      </c>
      <c r="F139" s="129" t="s">
        <v>225</v>
      </c>
      <c r="J139" s="130">
        <f>BK139</f>
        <v>0</v>
      </c>
      <c r="L139" s="120"/>
      <c r="M139" s="124"/>
      <c r="P139" s="125">
        <f>SUM(P140:P142)</f>
        <v>0</v>
      </c>
      <c r="R139" s="125">
        <f>SUM(R140:R142)</f>
        <v>0</v>
      </c>
      <c r="T139" s="126">
        <f>SUM(T140:T142)</f>
        <v>0</v>
      </c>
      <c r="AR139" s="121" t="s">
        <v>129</v>
      </c>
      <c r="AT139" s="127" t="s">
        <v>70</v>
      </c>
      <c r="AU139" s="127" t="s">
        <v>79</v>
      </c>
      <c r="AY139" s="121" t="s">
        <v>122</v>
      </c>
      <c r="BK139" s="128">
        <f>SUM(BK140:BK142)</f>
        <v>0</v>
      </c>
    </row>
    <row r="140" spans="2:65" s="1" customFormat="1" ht="24.2" customHeight="1">
      <c r="B140" s="131"/>
      <c r="C140" s="132" t="s">
        <v>177</v>
      </c>
      <c r="D140" s="132" t="s">
        <v>124</v>
      </c>
      <c r="E140" s="133" t="s">
        <v>226</v>
      </c>
      <c r="F140" s="134" t="s">
        <v>227</v>
      </c>
      <c r="G140" s="135" t="s">
        <v>175</v>
      </c>
      <c r="H140" s="136">
        <v>2</v>
      </c>
      <c r="I140" s="136"/>
      <c r="J140" s="137">
        <f>ROUND(I140*H140,2)</f>
        <v>0</v>
      </c>
      <c r="K140" s="138"/>
      <c r="L140" s="25"/>
      <c r="M140" s="139" t="s">
        <v>1</v>
      </c>
      <c r="N140" s="140" t="s">
        <v>37</v>
      </c>
      <c r="O140" s="141">
        <v>0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128</v>
      </c>
      <c r="AT140" s="143" t="s">
        <v>124</v>
      </c>
      <c r="AU140" s="143" t="s">
        <v>129</v>
      </c>
      <c r="AY140" s="13" t="s">
        <v>122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129</v>
      </c>
      <c r="BK140" s="144">
        <f>ROUND(I140*H140,2)</f>
        <v>0</v>
      </c>
      <c r="BL140" s="13" t="s">
        <v>128</v>
      </c>
      <c r="BM140" s="143" t="s">
        <v>228</v>
      </c>
    </row>
    <row r="141" spans="2:65" s="1" customFormat="1" ht="24.2" customHeight="1">
      <c r="B141" s="131"/>
      <c r="C141" s="145" t="s">
        <v>181</v>
      </c>
      <c r="D141" s="145" t="s">
        <v>162</v>
      </c>
      <c r="E141" s="146" t="s">
        <v>229</v>
      </c>
      <c r="F141" s="147" t="s">
        <v>230</v>
      </c>
      <c r="G141" s="148" t="s">
        <v>175</v>
      </c>
      <c r="H141" s="149">
        <v>2</v>
      </c>
      <c r="I141" s="149"/>
      <c r="J141" s="150">
        <f>ROUND(I141*H141,2)</f>
        <v>0</v>
      </c>
      <c r="K141" s="151"/>
      <c r="L141" s="152"/>
      <c r="M141" s="153" t="s">
        <v>1</v>
      </c>
      <c r="N141" s="154" t="s">
        <v>37</v>
      </c>
      <c r="O141" s="141">
        <v>0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157</v>
      </c>
      <c r="AT141" s="143" t="s">
        <v>162</v>
      </c>
      <c r="AU141" s="143" t="s">
        <v>129</v>
      </c>
      <c r="AY141" s="13" t="s">
        <v>122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129</v>
      </c>
      <c r="BK141" s="144">
        <f>ROUND(I141*H141,2)</f>
        <v>0</v>
      </c>
      <c r="BL141" s="13" t="s">
        <v>128</v>
      </c>
      <c r="BM141" s="143" t="s">
        <v>231</v>
      </c>
    </row>
    <row r="142" spans="2:65" s="1" customFormat="1" ht="16.5" customHeight="1">
      <c r="B142" s="131"/>
      <c r="C142" s="132" t="s">
        <v>185</v>
      </c>
      <c r="D142" s="132" t="s">
        <v>124</v>
      </c>
      <c r="E142" s="133" t="s">
        <v>232</v>
      </c>
      <c r="F142" s="134" t="s">
        <v>233</v>
      </c>
      <c r="G142" s="135" t="s">
        <v>234</v>
      </c>
      <c r="H142" s="136">
        <v>1</v>
      </c>
      <c r="I142" s="136"/>
      <c r="J142" s="137">
        <f>ROUND(I142*H142,2)</f>
        <v>0</v>
      </c>
      <c r="K142" s="138"/>
      <c r="L142" s="25"/>
      <c r="M142" s="155" t="s">
        <v>1</v>
      </c>
      <c r="N142" s="156" t="s">
        <v>37</v>
      </c>
      <c r="O142" s="157">
        <v>0</v>
      </c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AR142" s="143" t="s">
        <v>128</v>
      </c>
      <c r="AT142" s="143" t="s">
        <v>124</v>
      </c>
      <c r="AU142" s="143" t="s">
        <v>129</v>
      </c>
      <c r="AY142" s="13" t="s">
        <v>122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129</v>
      </c>
      <c r="BK142" s="144">
        <f>ROUND(I142*H142,2)</f>
        <v>0</v>
      </c>
      <c r="BL142" s="13" t="s">
        <v>128</v>
      </c>
      <c r="BM142" s="143" t="s">
        <v>235</v>
      </c>
    </row>
    <row r="143" spans="2:65" s="1" customFormat="1" ht="6.95" customHeight="1"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25"/>
    </row>
  </sheetData>
  <autoFilter ref="C121:K142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VÝSTAVBA, REKONŠTRUKCIA A MODERNIZÁCIA ŠPORTOVEJ INFRAŠTRUKTÚRY V OBCI DVORNÍKY-VČELÁRE</v>
      </c>
      <c r="F7" s="198"/>
      <c r="G7" s="198"/>
      <c r="H7" s="198"/>
      <c r="L7" s="16"/>
    </row>
    <row r="8" spans="2:46" s="1" customFormat="1" ht="12" customHeight="1">
      <c r="B8" s="25"/>
      <c r="D8" s="22" t="s">
        <v>94</v>
      </c>
      <c r="L8" s="25"/>
    </row>
    <row r="9" spans="2:46" s="1" customFormat="1" ht="16.5" customHeight="1">
      <c r="B9" s="25"/>
      <c r="E9" s="159" t="s">
        <v>236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26</v>
      </c>
      <c r="I12" s="22" t="s">
        <v>19</v>
      </c>
      <c r="J12" s="48" t="str">
        <f>'Rekapitulácia stavby'!AN8</f>
        <v>14. 10. 2024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>OBEC DVORNÍKY - VČELÁRE</v>
      </c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332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31</v>
      </c>
      <c r="J30" s="62">
        <f>ROUND(J122,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>
      <c r="B33" s="25"/>
      <c r="D33" s="51" t="s">
        <v>35</v>
      </c>
      <c r="E33" s="30" t="s">
        <v>36</v>
      </c>
      <c r="F33" s="87">
        <f>ROUND((SUM(BE122:BE142)),  2)</f>
        <v>0</v>
      </c>
      <c r="G33" s="88"/>
      <c r="H33" s="88"/>
      <c r="I33" s="89">
        <v>0.2</v>
      </c>
      <c r="J33" s="87">
        <f>ROUND(((SUM(BE122:BE142))*I33),  2)</f>
        <v>0</v>
      </c>
      <c r="L33" s="25"/>
    </row>
    <row r="34" spans="2:12" s="1" customFormat="1" ht="14.45" customHeight="1">
      <c r="B34" s="25"/>
      <c r="E34" s="30" t="s">
        <v>37</v>
      </c>
      <c r="F34" s="90">
        <f>ROUND((SUM(BF122:BF142)),  2)</f>
        <v>0</v>
      </c>
      <c r="I34" s="91">
        <v>0.2</v>
      </c>
      <c r="J34" s="90">
        <f>ROUND(((SUM(BF122:BF142))*I34),  2)</f>
        <v>0</v>
      </c>
      <c r="L34" s="25"/>
    </row>
    <row r="35" spans="2:12" s="1" customFormat="1" ht="14.45" hidden="1" customHeight="1">
      <c r="B35" s="25"/>
      <c r="E35" s="22" t="s">
        <v>38</v>
      </c>
      <c r="F35" s="90">
        <f>ROUND((SUM(BG122:BG142)),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39</v>
      </c>
      <c r="F36" s="90">
        <f>ROUND((SUM(BH122:BH142)),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40</v>
      </c>
      <c r="F37" s="87">
        <f>ROUND((SUM(BI122:BI142)),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3"/>
      <c r="F39" s="53"/>
      <c r="G39" s="94" t="s">
        <v>42</v>
      </c>
      <c r="H39" s="95" t="s">
        <v>43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96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VÝSTAVBA, REKONŠTRUKCIA A MODERNIZÁCIA ŠPORTOVEJ INFRAŠTRUKTÚRY V OBCI DVORNÍKY-VČELÁRE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94</v>
      </c>
      <c r="L86" s="25"/>
    </row>
    <row r="87" spans="2:47" s="1" customFormat="1" ht="16.5" customHeight="1">
      <c r="B87" s="25"/>
      <c r="E87" s="159" t="str">
        <f>E9</f>
        <v>03 - SO 03 - Kabína pre kameramana a 4. rozhodcu</v>
      </c>
      <c r="F87" s="196"/>
      <c r="G87" s="196"/>
      <c r="H87" s="196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8" t="str">
        <f>IF(J12="","",J12)</f>
        <v>14. 10. 2024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>OBEC DVORNÍKY - VČELÁRE</v>
      </c>
      <c r="I91" s="22" t="s">
        <v>27</v>
      </c>
      <c r="J91" s="23" t="str">
        <f>E21</f>
        <v>Ing. Máté Simon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99</v>
      </c>
      <c r="J96" s="62">
        <f>J122</f>
        <v>0</v>
      </c>
      <c r="L96" s="25"/>
      <c r="AU96" s="13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899999999999999" customHeight="1">
      <c r="B99" s="107"/>
      <c r="D99" s="108" t="s">
        <v>103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J135</f>
        <v>0</v>
      </c>
      <c r="L100" s="107"/>
    </row>
    <row r="101" spans="2:12" s="8" customFormat="1" ht="24.95" customHeight="1">
      <c r="B101" s="103"/>
      <c r="D101" s="104" t="s">
        <v>197</v>
      </c>
      <c r="E101" s="105"/>
      <c r="F101" s="105"/>
      <c r="G101" s="105"/>
      <c r="H101" s="105"/>
      <c r="I101" s="105"/>
      <c r="J101" s="106">
        <f>J137</f>
        <v>0</v>
      </c>
      <c r="L101" s="103"/>
    </row>
    <row r="102" spans="2:12" s="9" customFormat="1" ht="19.899999999999999" customHeight="1">
      <c r="B102" s="107"/>
      <c r="D102" s="108" t="s">
        <v>198</v>
      </c>
      <c r="E102" s="109"/>
      <c r="F102" s="109"/>
      <c r="G102" s="109"/>
      <c r="H102" s="109"/>
      <c r="I102" s="109"/>
      <c r="J102" s="110">
        <f>J138</f>
        <v>0</v>
      </c>
      <c r="L102" s="107"/>
    </row>
    <row r="103" spans="2:12" s="1" customFormat="1" ht="21.75" customHeight="1">
      <c r="B103" s="25"/>
      <c r="L103" s="25"/>
    </row>
    <row r="104" spans="2:12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5" customHeight="1">
      <c r="B109" s="25"/>
      <c r="C109" s="17" t="s">
        <v>108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13</v>
      </c>
      <c r="L111" s="25"/>
    </row>
    <row r="112" spans="2:12" s="1" customFormat="1" ht="26.25" customHeight="1">
      <c r="B112" s="25"/>
      <c r="E112" s="197" t="str">
        <f>E7</f>
        <v>VÝSTAVBA, REKONŠTRUKCIA A MODERNIZÁCIA ŠPORTOVEJ INFRAŠTRUKTÚRY V OBCI DVORNÍKY-VČELÁRE</v>
      </c>
      <c r="F112" s="198"/>
      <c r="G112" s="198"/>
      <c r="H112" s="198"/>
      <c r="L112" s="25"/>
    </row>
    <row r="113" spans="2:65" s="1" customFormat="1" ht="12" customHeight="1">
      <c r="B113" s="25"/>
      <c r="C113" s="22" t="s">
        <v>94</v>
      </c>
      <c r="L113" s="25"/>
    </row>
    <row r="114" spans="2:65" s="1" customFormat="1" ht="16.5" customHeight="1">
      <c r="B114" s="25"/>
      <c r="E114" s="159" t="str">
        <f>E9</f>
        <v>03 - SO 03 - Kabína pre kameramana a 4. rozhodcu</v>
      </c>
      <c r="F114" s="196"/>
      <c r="G114" s="196"/>
      <c r="H114" s="196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17</v>
      </c>
      <c r="F116" s="20" t="str">
        <f>F12</f>
        <v xml:space="preserve"> </v>
      </c>
      <c r="I116" s="22" t="s">
        <v>19</v>
      </c>
      <c r="J116" s="48" t="str">
        <f>IF(J12="","",J12)</f>
        <v>14. 10. 2024</v>
      </c>
      <c r="L116" s="25"/>
    </row>
    <row r="117" spans="2:65" s="1" customFormat="1" ht="6.95" customHeight="1">
      <c r="B117" s="25"/>
      <c r="L117" s="25"/>
    </row>
    <row r="118" spans="2:65" s="1" customFormat="1" ht="15.2" customHeight="1">
      <c r="B118" s="25"/>
      <c r="C118" s="22" t="s">
        <v>21</v>
      </c>
      <c r="F118" s="20" t="str">
        <f>E15</f>
        <v>OBEC DVORNÍKY - VČELÁRE</v>
      </c>
      <c r="I118" s="22" t="s">
        <v>27</v>
      </c>
      <c r="J118" s="23" t="str">
        <f>E21</f>
        <v>Ing. Máté Simon</v>
      </c>
      <c r="L118" s="25"/>
    </row>
    <row r="119" spans="2:65" s="1" customFormat="1" ht="15.2" customHeight="1">
      <c r="B119" s="25"/>
      <c r="C119" s="22" t="s">
        <v>25</v>
      </c>
      <c r="F119" s="20" t="str">
        <f>IF(E18="","",E18)</f>
        <v xml:space="preserve"> </v>
      </c>
      <c r="I119" s="22" t="s">
        <v>29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11"/>
      <c r="C121" s="112" t="s">
        <v>109</v>
      </c>
      <c r="D121" s="113" t="s">
        <v>56</v>
      </c>
      <c r="E121" s="113" t="s">
        <v>52</v>
      </c>
      <c r="F121" s="113" t="s">
        <v>53</v>
      </c>
      <c r="G121" s="113" t="s">
        <v>110</v>
      </c>
      <c r="H121" s="113" t="s">
        <v>111</v>
      </c>
      <c r="I121" s="113" t="s">
        <v>112</v>
      </c>
      <c r="J121" s="114" t="s">
        <v>98</v>
      </c>
      <c r="K121" s="115" t="s">
        <v>113</v>
      </c>
      <c r="L121" s="111"/>
      <c r="M121" s="55" t="s">
        <v>1</v>
      </c>
      <c r="N121" s="56" t="s">
        <v>35</v>
      </c>
      <c r="O121" s="56" t="s">
        <v>114</v>
      </c>
      <c r="P121" s="56" t="s">
        <v>115</v>
      </c>
      <c r="Q121" s="56" t="s">
        <v>116</v>
      </c>
      <c r="R121" s="56" t="s">
        <v>117</v>
      </c>
      <c r="S121" s="56" t="s">
        <v>118</v>
      </c>
      <c r="T121" s="57" t="s">
        <v>119</v>
      </c>
    </row>
    <row r="122" spans="2:65" s="1" customFormat="1" ht="22.9" customHeight="1">
      <c r="B122" s="25"/>
      <c r="C122" s="60" t="s">
        <v>99</v>
      </c>
      <c r="J122" s="116">
        <f>BK122</f>
        <v>0</v>
      </c>
      <c r="L122" s="25"/>
      <c r="M122" s="58"/>
      <c r="N122" s="49"/>
      <c r="O122" s="49"/>
      <c r="P122" s="117">
        <f>P123+P137</f>
        <v>9.8536233000000006</v>
      </c>
      <c r="Q122" s="49"/>
      <c r="R122" s="117">
        <f>R123+R137</f>
        <v>3.8822701939999997</v>
      </c>
      <c r="S122" s="49"/>
      <c r="T122" s="118">
        <f>T123+T137</f>
        <v>0</v>
      </c>
      <c r="AT122" s="13" t="s">
        <v>70</v>
      </c>
      <c r="AU122" s="13" t="s">
        <v>100</v>
      </c>
      <c r="BK122" s="119">
        <f>BK123+BK137</f>
        <v>0</v>
      </c>
    </row>
    <row r="123" spans="2:65" s="11" customFormat="1" ht="25.9" customHeight="1">
      <c r="B123" s="120"/>
      <c r="D123" s="121" t="s">
        <v>70</v>
      </c>
      <c r="E123" s="122" t="s">
        <v>120</v>
      </c>
      <c r="F123" s="122" t="s">
        <v>121</v>
      </c>
      <c r="J123" s="123">
        <f>BK123</f>
        <v>0</v>
      </c>
      <c r="L123" s="120"/>
      <c r="M123" s="124"/>
      <c r="P123" s="125">
        <f>P124+P130+P135</f>
        <v>9.8536233000000006</v>
      </c>
      <c r="R123" s="125">
        <f>R124+R130+R135</f>
        <v>3.8822701939999997</v>
      </c>
      <c r="T123" s="126">
        <f>T124+T130+T135</f>
        <v>0</v>
      </c>
      <c r="AR123" s="121" t="s">
        <v>79</v>
      </c>
      <c r="AT123" s="127" t="s">
        <v>70</v>
      </c>
      <c r="AU123" s="127" t="s">
        <v>71</v>
      </c>
      <c r="AY123" s="121" t="s">
        <v>122</v>
      </c>
      <c r="BK123" s="128">
        <f>BK124+BK130+BK135</f>
        <v>0</v>
      </c>
    </row>
    <row r="124" spans="2:65" s="11" customFormat="1" ht="22.9" customHeight="1">
      <c r="B124" s="120"/>
      <c r="D124" s="121" t="s">
        <v>70</v>
      </c>
      <c r="E124" s="129" t="s">
        <v>79</v>
      </c>
      <c r="F124" s="129" t="s">
        <v>123</v>
      </c>
      <c r="J124" s="130">
        <f>BK124</f>
        <v>0</v>
      </c>
      <c r="L124" s="120"/>
      <c r="M124" s="124"/>
      <c r="P124" s="125">
        <f>SUM(P125:P129)</f>
        <v>1.5807999999999998</v>
      </c>
      <c r="R124" s="125">
        <f>SUM(R125:R129)</f>
        <v>0</v>
      </c>
      <c r="T124" s="126">
        <f>SUM(T125:T129)</f>
        <v>0</v>
      </c>
      <c r="AR124" s="121" t="s">
        <v>79</v>
      </c>
      <c r="AT124" s="127" t="s">
        <v>70</v>
      </c>
      <c r="AU124" s="127" t="s">
        <v>79</v>
      </c>
      <c r="AY124" s="121" t="s">
        <v>122</v>
      </c>
      <c r="BK124" s="128">
        <f>SUM(BK125:BK129)</f>
        <v>0</v>
      </c>
    </row>
    <row r="125" spans="2:65" s="1" customFormat="1" ht="24.2" customHeight="1">
      <c r="B125" s="131"/>
      <c r="C125" s="132" t="s">
        <v>79</v>
      </c>
      <c r="D125" s="132" t="s">
        <v>124</v>
      </c>
      <c r="E125" s="133" t="s">
        <v>125</v>
      </c>
      <c r="F125" s="134" t="s">
        <v>126</v>
      </c>
      <c r="G125" s="135" t="s">
        <v>127</v>
      </c>
      <c r="H125" s="136">
        <v>1.28</v>
      </c>
      <c r="I125" s="136"/>
      <c r="J125" s="137">
        <f>ROUND(I125*H125,2)</f>
        <v>0</v>
      </c>
      <c r="K125" s="138"/>
      <c r="L125" s="25"/>
      <c r="M125" s="139" t="s">
        <v>1</v>
      </c>
      <c r="N125" s="140" t="s">
        <v>37</v>
      </c>
      <c r="O125" s="141">
        <v>0.46</v>
      </c>
      <c r="P125" s="141">
        <f>O125*H125</f>
        <v>0.58879999999999999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128</v>
      </c>
      <c r="AT125" s="143" t="s">
        <v>124</v>
      </c>
      <c r="AU125" s="143" t="s">
        <v>129</v>
      </c>
      <c r="AY125" s="13" t="s">
        <v>122</v>
      </c>
      <c r="BE125" s="144">
        <f>IF(N125="základná",J125,0)</f>
        <v>0</v>
      </c>
      <c r="BF125" s="144">
        <f>IF(N125="znížená",J125,0)</f>
        <v>0</v>
      </c>
      <c r="BG125" s="144">
        <f>IF(N125="zákl. prenesená",J125,0)</f>
        <v>0</v>
      </c>
      <c r="BH125" s="144">
        <f>IF(N125="zníž. prenesená",J125,0)</f>
        <v>0</v>
      </c>
      <c r="BI125" s="144">
        <f>IF(N125="nulová",J125,0)</f>
        <v>0</v>
      </c>
      <c r="BJ125" s="13" t="s">
        <v>129</v>
      </c>
      <c r="BK125" s="144">
        <f>ROUND(I125*H125,2)</f>
        <v>0</v>
      </c>
      <c r="BL125" s="13" t="s">
        <v>128</v>
      </c>
      <c r="BM125" s="143" t="s">
        <v>237</v>
      </c>
    </row>
    <row r="126" spans="2:65" s="1" customFormat="1" ht="24.2" customHeight="1">
      <c r="B126" s="131"/>
      <c r="C126" s="132" t="s">
        <v>129</v>
      </c>
      <c r="D126" s="132" t="s">
        <v>124</v>
      </c>
      <c r="E126" s="133" t="s">
        <v>131</v>
      </c>
      <c r="F126" s="134" t="s">
        <v>132</v>
      </c>
      <c r="G126" s="135" t="s">
        <v>127</v>
      </c>
      <c r="H126" s="136">
        <v>1.28</v>
      </c>
      <c r="I126" s="136"/>
      <c r="J126" s="137">
        <f>ROUND(I126*H126,2)</f>
        <v>0</v>
      </c>
      <c r="K126" s="138"/>
      <c r="L126" s="25"/>
      <c r="M126" s="139" t="s">
        <v>1</v>
      </c>
      <c r="N126" s="140" t="s">
        <v>37</v>
      </c>
      <c r="O126" s="141">
        <v>5.6000000000000001E-2</v>
      </c>
      <c r="P126" s="141">
        <f>O126*H126</f>
        <v>7.1680000000000008E-2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128</v>
      </c>
      <c r="AT126" s="143" t="s">
        <v>124</v>
      </c>
      <c r="AU126" s="143" t="s">
        <v>129</v>
      </c>
      <c r="AY126" s="13" t="s">
        <v>122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3" t="s">
        <v>129</v>
      </c>
      <c r="BK126" s="144">
        <f>ROUND(I126*H126,2)</f>
        <v>0</v>
      </c>
      <c r="BL126" s="13" t="s">
        <v>128</v>
      </c>
      <c r="BM126" s="143" t="s">
        <v>238</v>
      </c>
    </row>
    <row r="127" spans="2:65" s="1" customFormat="1" ht="33" customHeight="1">
      <c r="B127" s="131"/>
      <c r="C127" s="132" t="s">
        <v>134</v>
      </c>
      <c r="D127" s="132" t="s">
        <v>124</v>
      </c>
      <c r="E127" s="133" t="s">
        <v>135</v>
      </c>
      <c r="F127" s="134" t="s">
        <v>136</v>
      </c>
      <c r="G127" s="135" t="s">
        <v>127</v>
      </c>
      <c r="H127" s="136">
        <v>1.28</v>
      </c>
      <c r="I127" s="136"/>
      <c r="J127" s="137">
        <f>ROUND(I127*H127,2)</f>
        <v>0</v>
      </c>
      <c r="K127" s="138"/>
      <c r="L127" s="25"/>
      <c r="M127" s="139" t="s">
        <v>1</v>
      </c>
      <c r="N127" s="140" t="s">
        <v>37</v>
      </c>
      <c r="O127" s="141">
        <v>7.0999999999999994E-2</v>
      </c>
      <c r="P127" s="141">
        <f>O127*H127</f>
        <v>9.0879999999999989E-2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128</v>
      </c>
      <c r="AT127" s="143" t="s">
        <v>124</v>
      </c>
      <c r="AU127" s="143" t="s">
        <v>129</v>
      </c>
      <c r="AY127" s="13" t="s">
        <v>122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3" t="s">
        <v>129</v>
      </c>
      <c r="BK127" s="144">
        <f>ROUND(I127*H127,2)</f>
        <v>0</v>
      </c>
      <c r="BL127" s="13" t="s">
        <v>128</v>
      </c>
      <c r="BM127" s="143" t="s">
        <v>239</v>
      </c>
    </row>
    <row r="128" spans="2:65" s="1" customFormat="1" ht="24.2" customHeight="1">
      <c r="B128" s="131"/>
      <c r="C128" s="132" t="s">
        <v>128</v>
      </c>
      <c r="D128" s="132" t="s">
        <v>124</v>
      </c>
      <c r="E128" s="133" t="s">
        <v>138</v>
      </c>
      <c r="F128" s="134" t="s">
        <v>139</v>
      </c>
      <c r="G128" s="135" t="s">
        <v>127</v>
      </c>
      <c r="H128" s="136">
        <v>1.28</v>
      </c>
      <c r="I128" s="136"/>
      <c r="J128" s="137">
        <f>ROUND(I128*H128,2)</f>
        <v>0</v>
      </c>
      <c r="K128" s="138"/>
      <c r="L128" s="25"/>
      <c r="M128" s="139" t="s">
        <v>1</v>
      </c>
      <c r="N128" s="140" t="s">
        <v>37</v>
      </c>
      <c r="O128" s="141">
        <v>0.61699999999999999</v>
      </c>
      <c r="P128" s="141">
        <f>O128*H128</f>
        <v>0.78976000000000002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128</v>
      </c>
      <c r="AT128" s="143" t="s">
        <v>124</v>
      </c>
      <c r="AU128" s="143" t="s">
        <v>129</v>
      </c>
      <c r="AY128" s="13" t="s">
        <v>122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3" t="s">
        <v>129</v>
      </c>
      <c r="BK128" s="144">
        <f>ROUND(I128*H128,2)</f>
        <v>0</v>
      </c>
      <c r="BL128" s="13" t="s">
        <v>128</v>
      </c>
      <c r="BM128" s="143" t="s">
        <v>240</v>
      </c>
    </row>
    <row r="129" spans="2:65" s="1" customFormat="1" ht="33" customHeight="1">
      <c r="B129" s="131"/>
      <c r="C129" s="132" t="s">
        <v>141</v>
      </c>
      <c r="D129" s="132" t="s">
        <v>124</v>
      </c>
      <c r="E129" s="133" t="s">
        <v>142</v>
      </c>
      <c r="F129" s="134" t="s">
        <v>143</v>
      </c>
      <c r="G129" s="135" t="s">
        <v>127</v>
      </c>
      <c r="H129" s="136">
        <v>1.28</v>
      </c>
      <c r="I129" s="136"/>
      <c r="J129" s="137">
        <f>ROUND(I129*H129,2)</f>
        <v>0</v>
      </c>
      <c r="K129" s="138"/>
      <c r="L129" s="25"/>
      <c r="M129" s="139" t="s">
        <v>1</v>
      </c>
      <c r="N129" s="140" t="s">
        <v>37</v>
      </c>
      <c r="O129" s="141">
        <v>3.1E-2</v>
      </c>
      <c r="P129" s="141">
        <f>O129*H129</f>
        <v>3.968E-2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128</v>
      </c>
      <c r="AT129" s="143" t="s">
        <v>124</v>
      </c>
      <c r="AU129" s="143" t="s">
        <v>129</v>
      </c>
      <c r="AY129" s="13" t="s">
        <v>122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129</v>
      </c>
      <c r="BK129" s="144">
        <f>ROUND(I129*H129,2)</f>
        <v>0</v>
      </c>
      <c r="BL129" s="13" t="s">
        <v>128</v>
      </c>
      <c r="BM129" s="143" t="s">
        <v>241</v>
      </c>
    </row>
    <row r="130" spans="2:65" s="11" customFormat="1" ht="22.9" customHeight="1">
      <c r="B130" s="120"/>
      <c r="D130" s="121" t="s">
        <v>70</v>
      </c>
      <c r="E130" s="129" t="s">
        <v>129</v>
      </c>
      <c r="F130" s="129" t="s">
        <v>145</v>
      </c>
      <c r="J130" s="130">
        <f>BK130</f>
        <v>0</v>
      </c>
      <c r="L130" s="120"/>
      <c r="M130" s="124"/>
      <c r="P130" s="125">
        <f>SUM(P131:P134)</f>
        <v>3.5057273000000002</v>
      </c>
      <c r="R130" s="125">
        <f>SUM(R131:R134)</f>
        <v>3.8822701939999997</v>
      </c>
      <c r="T130" s="126">
        <f>SUM(T131:T134)</f>
        <v>0</v>
      </c>
      <c r="AR130" s="121" t="s">
        <v>79</v>
      </c>
      <c r="AT130" s="127" t="s">
        <v>70</v>
      </c>
      <c r="AU130" s="127" t="s">
        <v>79</v>
      </c>
      <c r="AY130" s="121" t="s">
        <v>122</v>
      </c>
      <c r="BK130" s="128">
        <f>SUM(BK131:BK134)</f>
        <v>0</v>
      </c>
    </row>
    <row r="131" spans="2:65" s="1" customFormat="1" ht="24.2" customHeight="1">
      <c r="B131" s="131"/>
      <c r="C131" s="132" t="s">
        <v>147</v>
      </c>
      <c r="D131" s="132" t="s">
        <v>124</v>
      </c>
      <c r="E131" s="133" t="s">
        <v>204</v>
      </c>
      <c r="F131" s="134" t="s">
        <v>205</v>
      </c>
      <c r="G131" s="135" t="s">
        <v>127</v>
      </c>
      <c r="H131" s="136">
        <v>0.77</v>
      </c>
      <c r="I131" s="136"/>
      <c r="J131" s="137">
        <f>ROUND(I131*H131,2)</f>
        <v>0</v>
      </c>
      <c r="K131" s="138"/>
      <c r="L131" s="25"/>
      <c r="M131" s="139" t="s">
        <v>1</v>
      </c>
      <c r="N131" s="140" t="s">
        <v>37</v>
      </c>
      <c r="O131" s="141">
        <v>1.1317999999999999</v>
      </c>
      <c r="P131" s="141">
        <f>O131*H131</f>
        <v>0.87148599999999998</v>
      </c>
      <c r="Q131" s="141">
        <v>2.0699999999999998</v>
      </c>
      <c r="R131" s="141">
        <f>Q131*H131</f>
        <v>1.5938999999999999</v>
      </c>
      <c r="S131" s="141">
        <v>0</v>
      </c>
      <c r="T131" s="142">
        <f>S131*H131</f>
        <v>0</v>
      </c>
      <c r="AR131" s="143" t="s">
        <v>128</v>
      </c>
      <c r="AT131" s="143" t="s">
        <v>124</v>
      </c>
      <c r="AU131" s="143" t="s">
        <v>129</v>
      </c>
      <c r="AY131" s="13" t="s">
        <v>122</v>
      </c>
      <c r="BE131" s="144">
        <f>IF(N131="základná",J131,0)</f>
        <v>0</v>
      </c>
      <c r="BF131" s="144">
        <f>IF(N131="znížená",J131,0)</f>
        <v>0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3" t="s">
        <v>129</v>
      </c>
      <c r="BK131" s="144">
        <f>ROUND(I131*H131,2)</f>
        <v>0</v>
      </c>
      <c r="BL131" s="13" t="s">
        <v>128</v>
      </c>
      <c r="BM131" s="143" t="s">
        <v>242</v>
      </c>
    </row>
    <row r="132" spans="2:65" s="1" customFormat="1" ht="16.5" customHeight="1">
      <c r="B132" s="131"/>
      <c r="C132" s="132" t="s">
        <v>153</v>
      </c>
      <c r="D132" s="132" t="s">
        <v>124</v>
      </c>
      <c r="E132" s="133" t="s">
        <v>243</v>
      </c>
      <c r="F132" s="134" t="s">
        <v>244</v>
      </c>
      <c r="G132" s="135" t="s">
        <v>127</v>
      </c>
      <c r="H132" s="136">
        <v>1.03</v>
      </c>
      <c r="I132" s="136"/>
      <c r="J132" s="137">
        <f>ROUND(I132*H132,2)</f>
        <v>0</v>
      </c>
      <c r="K132" s="138"/>
      <c r="L132" s="25"/>
      <c r="M132" s="139" t="s">
        <v>1</v>
      </c>
      <c r="N132" s="140" t="s">
        <v>37</v>
      </c>
      <c r="O132" s="141">
        <v>0.61770999999999998</v>
      </c>
      <c r="P132" s="141">
        <f>O132*H132</f>
        <v>0.63624130000000001</v>
      </c>
      <c r="Q132" s="141">
        <v>2.2151342000000001</v>
      </c>
      <c r="R132" s="141">
        <f>Q132*H132</f>
        <v>2.2815882260000002</v>
      </c>
      <c r="S132" s="141">
        <v>0</v>
      </c>
      <c r="T132" s="142">
        <f>S132*H132</f>
        <v>0</v>
      </c>
      <c r="AR132" s="143" t="s">
        <v>128</v>
      </c>
      <c r="AT132" s="143" t="s">
        <v>124</v>
      </c>
      <c r="AU132" s="143" t="s">
        <v>129</v>
      </c>
      <c r="AY132" s="13" t="s">
        <v>122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129</v>
      </c>
      <c r="BK132" s="144">
        <f>ROUND(I132*H132,2)</f>
        <v>0</v>
      </c>
      <c r="BL132" s="13" t="s">
        <v>128</v>
      </c>
      <c r="BM132" s="143" t="s">
        <v>245</v>
      </c>
    </row>
    <row r="133" spans="2:65" s="1" customFormat="1" ht="24.2" customHeight="1">
      <c r="B133" s="131"/>
      <c r="C133" s="132" t="s">
        <v>157</v>
      </c>
      <c r="D133" s="132" t="s">
        <v>124</v>
      </c>
      <c r="E133" s="133" t="s">
        <v>210</v>
      </c>
      <c r="F133" s="134" t="s">
        <v>211</v>
      </c>
      <c r="G133" s="135" t="s">
        <v>150</v>
      </c>
      <c r="H133" s="136">
        <v>1.8</v>
      </c>
      <c r="I133" s="136"/>
      <c r="J133" s="137">
        <f>ROUND(I133*H133,2)</f>
        <v>0</v>
      </c>
      <c r="K133" s="138"/>
      <c r="L133" s="25"/>
      <c r="M133" s="139" t="s">
        <v>1</v>
      </c>
      <c r="N133" s="140" t="s">
        <v>37</v>
      </c>
      <c r="O133" s="141">
        <v>0.78800000000000003</v>
      </c>
      <c r="P133" s="141">
        <f>O133*H133</f>
        <v>1.4184000000000001</v>
      </c>
      <c r="Q133" s="141">
        <v>3.7677600000000002E-3</v>
      </c>
      <c r="R133" s="141">
        <f>Q133*H133</f>
        <v>6.7819680000000002E-3</v>
      </c>
      <c r="S133" s="141">
        <v>0</v>
      </c>
      <c r="T133" s="142">
        <f>S133*H133</f>
        <v>0</v>
      </c>
      <c r="AR133" s="143" t="s">
        <v>128</v>
      </c>
      <c r="AT133" s="143" t="s">
        <v>124</v>
      </c>
      <c r="AU133" s="143" t="s">
        <v>129</v>
      </c>
      <c r="AY133" s="13" t="s">
        <v>122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129</v>
      </c>
      <c r="BK133" s="144">
        <f>ROUND(I133*H133,2)</f>
        <v>0</v>
      </c>
      <c r="BL133" s="13" t="s">
        <v>128</v>
      </c>
      <c r="BM133" s="143" t="s">
        <v>246</v>
      </c>
    </row>
    <row r="134" spans="2:65" s="1" customFormat="1" ht="24.2" customHeight="1">
      <c r="B134" s="131"/>
      <c r="C134" s="132" t="s">
        <v>161</v>
      </c>
      <c r="D134" s="132" t="s">
        <v>124</v>
      </c>
      <c r="E134" s="133" t="s">
        <v>213</v>
      </c>
      <c r="F134" s="134" t="s">
        <v>214</v>
      </c>
      <c r="G134" s="135" t="s">
        <v>150</v>
      </c>
      <c r="H134" s="136">
        <v>1.8</v>
      </c>
      <c r="I134" s="136"/>
      <c r="J134" s="137">
        <f>ROUND(I134*H134,2)</f>
        <v>0</v>
      </c>
      <c r="K134" s="138"/>
      <c r="L134" s="25"/>
      <c r="M134" s="139" t="s">
        <v>1</v>
      </c>
      <c r="N134" s="140" t="s">
        <v>37</v>
      </c>
      <c r="O134" s="141">
        <v>0.32200000000000001</v>
      </c>
      <c r="P134" s="141">
        <f>O134*H134</f>
        <v>0.5796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128</v>
      </c>
      <c r="AT134" s="143" t="s">
        <v>124</v>
      </c>
      <c r="AU134" s="143" t="s">
        <v>129</v>
      </c>
      <c r="AY134" s="13" t="s">
        <v>122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129</v>
      </c>
      <c r="BK134" s="144">
        <f>ROUND(I134*H134,2)</f>
        <v>0</v>
      </c>
      <c r="BL134" s="13" t="s">
        <v>128</v>
      </c>
      <c r="BM134" s="143" t="s">
        <v>247</v>
      </c>
    </row>
    <row r="135" spans="2:65" s="11" customFormat="1" ht="22.9" customHeight="1">
      <c r="B135" s="120"/>
      <c r="D135" s="121" t="s">
        <v>70</v>
      </c>
      <c r="E135" s="129" t="s">
        <v>189</v>
      </c>
      <c r="F135" s="129" t="s">
        <v>190</v>
      </c>
      <c r="J135" s="130">
        <f>BK135</f>
        <v>0</v>
      </c>
      <c r="L135" s="120"/>
      <c r="M135" s="124"/>
      <c r="P135" s="125">
        <f>P136</f>
        <v>4.7670960000000004</v>
      </c>
      <c r="R135" s="125">
        <f>R136</f>
        <v>0</v>
      </c>
      <c r="T135" s="126">
        <f>T136</f>
        <v>0</v>
      </c>
      <c r="AR135" s="121" t="s">
        <v>79</v>
      </c>
      <c r="AT135" s="127" t="s">
        <v>70</v>
      </c>
      <c r="AU135" s="127" t="s">
        <v>79</v>
      </c>
      <c r="AY135" s="121" t="s">
        <v>122</v>
      </c>
      <c r="BK135" s="128">
        <f>BK136</f>
        <v>0</v>
      </c>
    </row>
    <row r="136" spans="2:65" s="1" customFormat="1" ht="24.2" customHeight="1">
      <c r="B136" s="131"/>
      <c r="C136" s="132" t="s">
        <v>167</v>
      </c>
      <c r="D136" s="132" t="s">
        <v>124</v>
      </c>
      <c r="E136" s="133" t="s">
        <v>219</v>
      </c>
      <c r="F136" s="134" t="s">
        <v>248</v>
      </c>
      <c r="G136" s="135" t="s">
        <v>194</v>
      </c>
      <c r="H136" s="136">
        <v>3.8820000000000001</v>
      </c>
      <c r="I136" s="136"/>
      <c r="J136" s="137">
        <f>ROUND(I136*H136,2)</f>
        <v>0</v>
      </c>
      <c r="K136" s="138"/>
      <c r="L136" s="25"/>
      <c r="M136" s="139" t="s">
        <v>1</v>
      </c>
      <c r="N136" s="140" t="s">
        <v>37</v>
      </c>
      <c r="O136" s="141">
        <v>1.228</v>
      </c>
      <c r="P136" s="141">
        <f>O136*H136</f>
        <v>4.7670960000000004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128</v>
      </c>
      <c r="AT136" s="143" t="s">
        <v>124</v>
      </c>
      <c r="AU136" s="143" t="s">
        <v>129</v>
      </c>
      <c r="AY136" s="13" t="s">
        <v>122</v>
      </c>
      <c r="BE136" s="144">
        <f>IF(N136="základná",J136,0)</f>
        <v>0</v>
      </c>
      <c r="BF136" s="144">
        <f>IF(N136="znížená",J136,0)</f>
        <v>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129</v>
      </c>
      <c r="BK136" s="144">
        <f>ROUND(I136*H136,2)</f>
        <v>0</v>
      </c>
      <c r="BL136" s="13" t="s">
        <v>128</v>
      </c>
      <c r="BM136" s="143" t="s">
        <v>249</v>
      </c>
    </row>
    <row r="137" spans="2:65" s="11" customFormat="1" ht="25.9" customHeight="1">
      <c r="B137" s="120"/>
      <c r="D137" s="121" t="s">
        <v>70</v>
      </c>
      <c r="E137" s="122" t="s">
        <v>222</v>
      </c>
      <c r="F137" s="122" t="s">
        <v>223</v>
      </c>
      <c r="J137" s="123">
        <f>BK137</f>
        <v>0</v>
      </c>
      <c r="L137" s="120"/>
      <c r="M137" s="124"/>
      <c r="P137" s="125">
        <f>P138</f>
        <v>0</v>
      </c>
      <c r="R137" s="125">
        <f>R138</f>
        <v>0</v>
      </c>
      <c r="T137" s="126">
        <f>T138</f>
        <v>0</v>
      </c>
      <c r="AR137" s="121" t="s">
        <v>129</v>
      </c>
      <c r="AT137" s="127" t="s">
        <v>70</v>
      </c>
      <c r="AU137" s="127" t="s">
        <v>71</v>
      </c>
      <c r="AY137" s="121" t="s">
        <v>122</v>
      </c>
      <c r="BK137" s="128">
        <f>BK138</f>
        <v>0</v>
      </c>
    </row>
    <row r="138" spans="2:65" s="11" customFormat="1" ht="22.9" customHeight="1">
      <c r="B138" s="120"/>
      <c r="D138" s="121" t="s">
        <v>70</v>
      </c>
      <c r="E138" s="129" t="s">
        <v>224</v>
      </c>
      <c r="F138" s="129" t="s">
        <v>225</v>
      </c>
      <c r="J138" s="130">
        <f>BK138</f>
        <v>0</v>
      </c>
      <c r="L138" s="120"/>
      <c r="M138" s="124"/>
      <c r="P138" s="125">
        <f>SUM(P139:P142)</f>
        <v>0</v>
      </c>
      <c r="R138" s="125">
        <f>SUM(R139:R142)</f>
        <v>0</v>
      </c>
      <c r="T138" s="126">
        <f>SUM(T139:T142)</f>
        <v>0</v>
      </c>
      <c r="AR138" s="121" t="s">
        <v>129</v>
      </c>
      <c r="AT138" s="127" t="s">
        <v>70</v>
      </c>
      <c r="AU138" s="127" t="s">
        <v>79</v>
      </c>
      <c r="AY138" s="121" t="s">
        <v>122</v>
      </c>
      <c r="BK138" s="128">
        <f>SUM(BK139:BK142)</f>
        <v>0</v>
      </c>
    </row>
    <row r="139" spans="2:65" s="1" customFormat="1" ht="37.9" customHeight="1">
      <c r="B139" s="131"/>
      <c r="C139" s="132" t="s">
        <v>172</v>
      </c>
      <c r="D139" s="132" t="s">
        <v>124</v>
      </c>
      <c r="E139" s="133" t="s">
        <v>250</v>
      </c>
      <c r="F139" s="134" t="s">
        <v>251</v>
      </c>
      <c r="G139" s="135" t="s">
        <v>175</v>
      </c>
      <c r="H139" s="136">
        <v>1</v>
      </c>
      <c r="I139" s="136"/>
      <c r="J139" s="137">
        <f>ROUND(I139*H139,2)</f>
        <v>0</v>
      </c>
      <c r="K139" s="138"/>
      <c r="L139" s="25"/>
      <c r="M139" s="139" t="s">
        <v>1</v>
      </c>
      <c r="N139" s="140" t="s">
        <v>37</v>
      </c>
      <c r="O139" s="141">
        <v>0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128</v>
      </c>
      <c r="AT139" s="143" t="s">
        <v>124</v>
      </c>
      <c r="AU139" s="143" t="s">
        <v>129</v>
      </c>
      <c r="AY139" s="13" t="s">
        <v>122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3" t="s">
        <v>129</v>
      </c>
      <c r="BK139" s="144">
        <f>ROUND(I139*H139,2)</f>
        <v>0</v>
      </c>
      <c r="BL139" s="13" t="s">
        <v>128</v>
      </c>
      <c r="BM139" s="143" t="s">
        <v>252</v>
      </c>
    </row>
    <row r="140" spans="2:65" s="1" customFormat="1" ht="37.9" customHeight="1">
      <c r="B140" s="131"/>
      <c r="C140" s="145" t="s">
        <v>177</v>
      </c>
      <c r="D140" s="145" t="s">
        <v>162</v>
      </c>
      <c r="E140" s="146" t="s">
        <v>253</v>
      </c>
      <c r="F140" s="147" t="s">
        <v>254</v>
      </c>
      <c r="G140" s="148" t="s">
        <v>175</v>
      </c>
      <c r="H140" s="149">
        <v>1</v>
      </c>
      <c r="I140" s="149"/>
      <c r="J140" s="150">
        <f>ROUND(I140*H140,2)</f>
        <v>0</v>
      </c>
      <c r="K140" s="151"/>
      <c r="L140" s="152"/>
      <c r="M140" s="153" t="s">
        <v>1</v>
      </c>
      <c r="N140" s="154" t="s">
        <v>37</v>
      </c>
      <c r="O140" s="141">
        <v>0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157</v>
      </c>
      <c r="AT140" s="143" t="s">
        <v>162</v>
      </c>
      <c r="AU140" s="143" t="s">
        <v>129</v>
      </c>
      <c r="AY140" s="13" t="s">
        <v>122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129</v>
      </c>
      <c r="BK140" s="144">
        <f>ROUND(I140*H140,2)</f>
        <v>0</v>
      </c>
      <c r="BL140" s="13" t="s">
        <v>128</v>
      </c>
      <c r="BM140" s="143" t="s">
        <v>255</v>
      </c>
    </row>
    <row r="141" spans="2:65" s="1" customFormat="1" ht="16.5" customHeight="1">
      <c r="B141" s="131"/>
      <c r="C141" s="132" t="s">
        <v>181</v>
      </c>
      <c r="D141" s="132" t="s">
        <v>124</v>
      </c>
      <c r="E141" s="133" t="s">
        <v>232</v>
      </c>
      <c r="F141" s="134" t="s">
        <v>233</v>
      </c>
      <c r="G141" s="135" t="s">
        <v>234</v>
      </c>
      <c r="H141" s="136">
        <v>1</v>
      </c>
      <c r="I141" s="136"/>
      <c r="J141" s="137">
        <f>ROUND(I141*H141,2)</f>
        <v>0</v>
      </c>
      <c r="K141" s="138"/>
      <c r="L141" s="25"/>
      <c r="M141" s="139" t="s">
        <v>1</v>
      </c>
      <c r="N141" s="140" t="s">
        <v>37</v>
      </c>
      <c r="O141" s="141">
        <v>0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128</v>
      </c>
      <c r="AT141" s="143" t="s">
        <v>124</v>
      </c>
      <c r="AU141" s="143" t="s">
        <v>129</v>
      </c>
      <c r="AY141" s="13" t="s">
        <v>122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129</v>
      </c>
      <c r="BK141" s="144">
        <f>ROUND(I141*H141,2)</f>
        <v>0</v>
      </c>
      <c r="BL141" s="13" t="s">
        <v>128</v>
      </c>
      <c r="BM141" s="143" t="s">
        <v>256</v>
      </c>
    </row>
    <row r="142" spans="2:65" s="1" customFormat="1" ht="16.5" customHeight="1">
      <c r="B142" s="131"/>
      <c r="C142" s="132" t="s">
        <v>185</v>
      </c>
      <c r="D142" s="132" t="s">
        <v>124</v>
      </c>
      <c r="E142" s="133" t="s">
        <v>257</v>
      </c>
      <c r="F142" s="134" t="s">
        <v>258</v>
      </c>
      <c r="G142" s="135" t="s">
        <v>175</v>
      </c>
      <c r="H142" s="136">
        <v>1</v>
      </c>
      <c r="I142" s="136"/>
      <c r="J142" s="137">
        <f>ROUND(I142*H142,2)</f>
        <v>0</v>
      </c>
      <c r="K142" s="138"/>
      <c r="L142" s="25"/>
      <c r="M142" s="155" t="s">
        <v>1</v>
      </c>
      <c r="N142" s="156" t="s">
        <v>37</v>
      </c>
      <c r="O142" s="157">
        <v>0</v>
      </c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AR142" s="143" t="s">
        <v>128</v>
      </c>
      <c r="AT142" s="143" t="s">
        <v>124</v>
      </c>
      <c r="AU142" s="143" t="s">
        <v>129</v>
      </c>
      <c r="AY142" s="13" t="s">
        <v>122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129</v>
      </c>
      <c r="BK142" s="144">
        <f>ROUND(I142*H142,2)</f>
        <v>0</v>
      </c>
      <c r="BL142" s="13" t="s">
        <v>128</v>
      </c>
      <c r="BM142" s="143" t="s">
        <v>259</v>
      </c>
    </row>
    <row r="143" spans="2:65" s="1" customFormat="1" ht="6.95" customHeight="1"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25"/>
    </row>
  </sheetData>
  <autoFilter ref="C121:K142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VÝSTAVBA, REKONŠTRUKCIA A MODERNIZÁCIA ŠPORTOVEJ INFRAŠTRUKTÚRY V OBCI DVORNÍKY-VČELÁRE</v>
      </c>
      <c r="F7" s="198"/>
      <c r="G7" s="198"/>
      <c r="H7" s="198"/>
      <c r="L7" s="16"/>
    </row>
    <row r="8" spans="2:46" s="1" customFormat="1" ht="12" customHeight="1">
      <c r="B8" s="25"/>
      <c r="D8" s="22" t="s">
        <v>94</v>
      </c>
      <c r="L8" s="25"/>
    </row>
    <row r="9" spans="2:46" s="1" customFormat="1" ht="16.5" customHeight="1">
      <c r="B9" s="25"/>
      <c r="E9" s="159" t="s">
        <v>260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26</v>
      </c>
      <c r="I12" s="22" t="s">
        <v>19</v>
      </c>
      <c r="J12" s="48" t="str">
        <f>'Rekapitulácia stavby'!AN8</f>
        <v>14. 10. 2024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>OBEC DVORNÍKY - VČELÁRE</v>
      </c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332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31</v>
      </c>
      <c r="J30" s="62">
        <f>ROUND(J123,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>
      <c r="B33" s="25"/>
      <c r="D33" s="51" t="s">
        <v>35</v>
      </c>
      <c r="E33" s="30" t="s">
        <v>36</v>
      </c>
      <c r="F33" s="87">
        <f>ROUND((SUM(BE123:BE145)),  2)</f>
        <v>0</v>
      </c>
      <c r="G33" s="88"/>
      <c r="H33" s="88"/>
      <c r="I33" s="89">
        <v>0.2</v>
      </c>
      <c r="J33" s="87">
        <f>ROUND(((SUM(BE123:BE145))*I33),  2)</f>
        <v>0</v>
      </c>
      <c r="L33" s="25"/>
    </row>
    <row r="34" spans="2:12" s="1" customFormat="1" ht="14.45" customHeight="1">
      <c r="B34" s="25"/>
      <c r="E34" s="30" t="s">
        <v>37</v>
      </c>
      <c r="F34" s="90">
        <f>ROUND((SUM(BF123:BF145)),  2)</f>
        <v>0</v>
      </c>
      <c r="I34" s="91">
        <v>0.2</v>
      </c>
      <c r="J34" s="90">
        <f>ROUND(((SUM(BF123:BF145))*I34),  2)</f>
        <v>0</v>
      </c>
      <c r="L34" s="25"/>
    </row>
    <row r="35" spans="2:12" s="1" customFormat="1" ht="14.45" hidden="1" customHeight="1">
      <c r="B35" s="25"/>
      <c r="E35" s="22" t="s">
        <v>38</v>
      </c>
      <c r="F35" s="90">
        <f>ROUND((SUM(BG123:BG145)),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39</v>
      </c>
      <c r="F36" s="90">
        <f>ROUND((SUM(BH123:BH145)),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40</v>
      </c>
      <c r="F37" s="87">
        <f>ROUND((SUM(BI123:BI145)),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3"/>
      <c r="F39" s="53"/>
      <c r="G39" s="94" t="s">
        <v>42</v>
      </c>
      <c r="H39" s="95" t="s">
        <v>43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96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VÝSTAVBA, REKONŠTRUKCIA A MODERNIZÁCIA ŠPORTOVEJ INFRAŠTRUKTÚRY V OBCI DVORNÍKY-VČELÁRE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94</v>
      </c>
      <c r="L86" s="25"/>
    </row>
    <row r="87" spans="2:47" s="1" customFormat="1" ht="16.5" customHeight="1">
      <c r="B87" s="25"/>
      <c r="E87" s="159" t="str">
        <f>E9</f>
        <v>04 - SO 04 - Tribúny</v>
      </c>
      <c r="F87" s="196"/>
      <c r="G87" s="196"/>
      <c r="H87" s="196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8" t="str">
        <f>IF(J12="","",J12)</f>
        <v>14. 10. 2024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>OBEC DVORNÍKY - VČELÁRE</v>
      </c>
      <c r="I91" s="22" t="s">
        <v>27</v>
      </c>
      <c r="J91" s="23" t="str">
        <f>E21</f>
        <v>Ing. Máté Simon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99</v>
      </c>
      <c r="J96" s="62">
        <f>J123</f>
        <v>0</v>
      </c>
      <c r="L96" s="25"/>
      <c r="AU96" s="13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2" s="9" customFormat="1" ht="19.899999999999999" customHeight="1">
      <c r="B99" s="107"/>
      <c r="D99" s="108" t="s">
        <v>103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9" customFormat="1" ht="19.899999999999999" customHeight="1">
      <c r="B100" s="107"/>
      <c r="D100" s="108" t="s">
        <v>261</v>
      </c>
      <c r="E100" s="109"/>
      <c r="F100" s="109"/>
      <c r="G100" s="109"/>
      <c r="H100" s="109"/>
      <c r="I100" s="109"/>
      <c r="J100" s="110">
        <f>J134</f>
        <v>0</v>
      </c>
      <c r="L100" s="107"/>
    </row>
    <row r="101" spans="2:12" s="9" customFormat="1" ht="19.899999999999999" customHeight="1">
      <c r="B101" s="107"/>
      <c r="D101" s="108" t="s">
        <v>107</v>
      </c>
      <c r="E101" s="109"/>
      <c r="F101" s="109"/>
      <c r="G101" s="109"/>
      <c r="H101" s="109"/>
      <c r="I101" s="109"/>
      <c r="J101" s="110">
        <f>J139</f>
        <v>0</v>
      </c>
      <c r="L101" s="107"/>
    </row>
    <row r="102" spans="2:12" s="8" customFormat="1" ht="24.95" customHeight="1">
      <c r="B102" s="103"/>
      <c r="D102" s="104" t="s">
        <v>197</v>
      </c>
      <c r="E102" s="105"/>
      <c r="F102" s="105"/>
      <c r="G102" s="105"/>
      <c r="H102" s="105"/>
      <c r="I102" s="105"/>
      <c r="J102" s="106">
        <f>J141</f>
        <v>0</v>
      </c>
      <c r="L102" s="103"/>
    </row>
    <row r="103" spans="2:12" s="9" customFormat="1" ht="19.899999999999999" customHeight="1">
      <c r="B103" s="107"/>
      <c r="D103" s="108" t="s">
        <v>198</v>
      </c>
      <c r="E103" s="109"/>
      <c r="F103" s="109"/>
      <c r="G103" s="109"/>
      <c r="H103" s="109"/>
      <c r="I103" s="109"/>
      <c r="J103" s="110">
        <f>J142</f>
        <v>0</v>
      </c>
      <c r="L103" s="107"/>
    </row>
    <row r="104" spans="2:12" s="1" customFormat="1" ht="21.75" customHeight="1">
      <c r="B104" s="25"/>
      <c r="L104" s="25"/>
    </row>
    <row r="105" spans="2:12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5"/>
    </row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5"/>
    </row>
    <row r="110" spans="2:12" s="1" customFormat="1" ht="24.95" customHeight="1">
      <c r="B110" s="25"/>
      <c r="C110" s="17" t="s">
        <v>108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13</v>
      </c>
      <c r="L112" s="25"/>
    </row>
    <row r="113" spans="2:65" s="1" customFormat="1" ht="26.25" customHeight="1">
      <c r="B113" s="25"/>
      <c r="E113" s="197" t="str">
        <f>E7</f>
        <v>VÝSTAVBA, REKONŠTRUKCIA A MODERNIZÁCIA ŠPORTOVEJ INFRAŠTRUKTÚRY V OBCI DVORNÍKY-VČELÁRE</v>
      </c>
      <c r="F113" s="198"/>
      <c r="G113" s="198"/>
      <c r="H113" s="198"/>
      <c r="L113" s="25"/>
    </row>
    <row r="114" spans="2:65" s="1" customFormat="1" ht="12" customHeight="1">
      <c r="B114" s="25"/>
      <c r="C114" s="22" t="s">
        <v>94</v>
      </c>
      <c r="L114" s="25"/>
    </row>
    <row r="115" spans="2:65" s="1" customFormat="1" ht="16.5" customHeight="1">
      <c r="B115" s="25"/>
      <c r="E115" s="159" t="str">
        <f>E9</f>
        <v>04 - SO 04 - Tribúny</v>
      </c>
      <c r="F115" s="196"/>
      <c r="G115" s="196"/>
      <c r="H115" s="196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17</v>
      </c>
      <c r="F117" s="20" t="str">
        <f>F12</f>
        <v xml:space="preserve"> </v>
      </c>
      <c r="I117" s="22" t="s">
        <v>19</v>
      </c>
      <c r="J117" s="48" t="str">
        <f>IF(J12="","",J12)</f>
        <v>14. 10. 2024</v>
      </c>
      <c r="L117" s="25"/>
    </row>
    <row r="118" spans="2:65" s="1" customFormat="1" ht="6.95" customHeight="1">
      <c r="B118" s="25"/>
      <c r="L118" s="25"/>
    </row>
    <row r="119" spans="2:65" s="1" customFormat="1" ht="15.2" customHeight="1">
      <c r="B119" s="25"/>
      <c r="C119" s="22" t="s">
        <v>21</v>
      </c>
      <c r="F119" s="20" t="str">
        <f>E15</f>
        <v>OBEC DVORNÍKY - VČELÁRE</v>
      </c>
      <c r="I119" s="22" t="s">
        <v>27</v>
      </c>
      <c r="J119" s="23" t="str">
        <f>E21</f>
        <v>Ing. Máté Simon</v>
      </c>
      <c r="L119" s="25"/>
    </row>
    <row r="120" spans="2:65" s="1" customFormat="1" ht="15.2" customHeight="1">
      <c r="B120" s="25"/>
      <c r="C120" s="22" t="s">
        <v>25</v>
      </c>
      <c r="F120" s="20" t="str">
        <f>IF(E18="","",E18)</f>
        <v xml:space="preserve"> </v>
      </c>
      <c r="I120" s="22" t="s">
        <v>29</v>
      </c>
      <c r="J120" s="23" t="str">
        <f>E24</f>
        <v xml:space="preserve"> 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11"/>
      <c r="C122" s="112" t="s">
        <v>109</v>
      </c>
      <c r="D122" s="113" t="s">
        <v>56</v>
      </c>
      <c r="E122" s="113" t="s">
        <v>52</v>
      </c>
      <c r="F122" s="113" t="s">
        <v>53</v>
      </c>
      <c r="G122" s="113" t="s">
        <v>110</v>
      </c>
      <c r="H122" s="113" t="s">
        <v>111</v>
      </c>
      <c r="I122" s="113" t="s">
        <v>112</v>
      </c>
      <c r="J122" s="114" t="s">
        <v>98</v>
      </c>
      <c r="K122" s="115" t="s">
        <v>113</v>
      </c>
      <c r="L122" s="111"/>
      <c r="M122" s="55" t="s">
        <v>1</v>
      </c>
      <c r="N122" s="56" t="s">
        <v>35</v>
      </c>
      <c r="O122" s="56" t="s">
        <v>114</v>
      </c>
      <c r="P122" s="56" t="s">
        <v>115</v>
      </c>
      <c r="Q122" s="56" t="s">
        <v>116</v>
      </c>
      <c r="R122" s="56" t="s">
        <v>117</v>
      </c>
      <c r="S122" s="56" t="s">
        <v>118</v>
      </c>
      <c r="T122" s="57" t="s">
        <v>119</v>
      </c>
    </row>
    <row r="123" spans="2:65" s="1" customFormat="1" ht="22.9" customHeight="1">
      <c r="B123" s="25"/>
      <c r="C123" s="60" t="s">
        <v>99</v>
      </c>
      <c r="J123" s="116">
        <f>BK123</f>
        <v>0</v>
      </c>
      <c r="L123" s="25"/>
      <c r="M123" s="58"/>
      <c r="N123" s="49"/>
      <c r="O123" s="49"/>
      <c r="P123" s="117">
        <f>P124+P141</f>
        <v>274.48251399999998</v>
      </c>
      <c r="Q123" s="49"/>
      <c r="R123" s="117">
        <f>R124+R141</f>
        <v>84.670973199999992</v>
      </c>
      <c r="S123" s="49"/>
      <c r="T123" s="118">
        <f>T124+T141</f>
        <v>0</v>
      </c>
      <c r="AT123" s="13" t="s">
        <v>70</v>
      </c>
      <c r="AU123" s="13" t="s">
        <v>100</v>
      </c>
      <c r="BK123" s="119">
        <f>BK124+BK141</f>
        <v>0</v>
      </c>
    </row>
    <row r="124" spans="2:65" s="11" customFormat="1" ht="25.9" customHeight="1">
      <c r="B124" s="120"/>
      <c r="D124" s="121" t="s">
        <v>70</v>
      </c>
      <c r="E124" s="122" t="s">
        <v>120</v>
      </c>
      <c r="F124" s="122" t="s">
        <v>121</v>
      </c>
      <c r="J124" s="123">
        <f>BK124</f>
        <v>0</v>
      </c>
      <c r="L124" s="120"/>
      <c r="M124" s="124"/>
      <c r="P124" s="125">
        <f>P125+P131+P134+P139</f>
        <v>274.48251399999998</v>
      </c>
      <c r="R124" s="125">
        <f>R125+R131+R134+R139</f>
        <v>84.670973199999992</v>
      </c>
      <c r="T124" s="126">
        <f>T125+T131+T134+T139</f>
        <v>0</v>
      </c>
      <c r="AR124" s="121" t="s">
        <v>79</v>
      </c>
      <c r="AT124" s="127" t="s">
        <v>70</v>
      </c>
      <c r="AU124" s="127" t="s">
        <v>71</v>
      </c>
      <c r="AY124" s="121" t="s">
        <v>122</v>
      </c>
      <c r="BK124" s="128">
        <f>BK125+BK131+BK134+BK139</f>
        <v>0</v>
      </c>
    </row>
    <row r="125" spans="2:65" s="11" customFormat="1" ht="22.9" customHeight="1">
      <c r="B125" s="120"/>
      <c r="D125" s="121" t="s">
        <v>70</v>
      </c>
      <c r="E125" s="129" t="s">
        <v>79</v>
      </c>
      <c r="F125" s="129" t="s">
        <v>123</v>
      </c>
      <c r="J125" s="130">
        <f>BK125</f>
        <v>0</v>
      </c>
      <c r="L125" s="120"/>
      <c r="M125" s="124"/>
      <c r="P125" s="125">
        <f>SUM(P126:P130)</f>
        <v>98.996039999999994</v>
      </c>
      <c r="R125" s="125">
        <f>SUM(R126:R130)</f>
        <v>0</v>
      </c>
      <c r="T125" s="126">
        <f>SUM(T126:T130)</f>
        <v>0</v>
      </c>
      <c r="AR125" s="121" t="s">
        <v>79</v>
      </c>
      <c r="AT125" s="127" t="s">
        <v>70</v>
      </c>
      <c r="AU125" s="127" t="s">
        <v>79</v>
      </c>
      <c r="AY125" s="121" t="s">
        <v>122</v>
      </c>
      <c r="BK125" s="128">
        <f>SUM(BK126:BK130)</f>
        <v>0</v>
      </c>
    </row>
    <row r="126" spans="2:65" s="1" customFormat="1" ht="21.75" customHeight="1">
      <c r="B126" s="131"/>
      <c r="C126" s="132" t="s">
        <v>79</v>
      </c>
      <c r="D126" s="132" t="s">
        <v>124</v>
      </c>
      <c r="E126" s="133" t="s">
        <v>262</v>
      </c>
      <c r="F126" s="134" t="s">
        <v>263</v>
      </c>
      <c r="G126" s="135" t="s">
        <v>127</v>
      </c>
      <c r="H126" s="136">
        <v>25.74</v>
      </c>
      <c r="I126" s="136"/>
      <c r="J126" s="137">
        <f>ROUND(I126*H126,2)</f>
        <v>0</v>
      </c>
      <c r="K126" s="138"/>
      <c r="L126" s="25"/>
      <c r="M126" s="139" t="s">
        <v>1</v>
      </c>
      <c r="N126" s="140" t="s">
        <v>37</v>
      </c>
      <c r="O126" s="141">
        <v>2.5139999999999998</v>
      </c>
      <c r="P126" s="141">
        <f>O126*H126</f>
        <v>64.710359999999994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128</v>
      </c>
      <c r="AT126" s="143" t="s">
        <v>124</v>
      </c>
      <c r="AU126" s="143" t="s">
        <v>129</v>
      </c>
      <c r="AY126" s="13" t="s">
        <v>122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3" t="s">
        <v>129</v>
      </c>
      <c r="BK126" s="144">
        <f>ROUND(I126*H126,2)</f>
        <v>0</v>
      </c>
      <c r="BL126" s="13" t="s">
        <v>128</v>
      </c>
      <c r="BM126" s="143" t="s">
        <v>264</v>
      </c>
    </row>
    <row r="127" spans="2:65" s="1" customFormat="1" ht="37.9" customHeight="1">
      <c r="B127" s="131"/>
      <c r="C127" s="132" t="s">
        <v>129</v>
      </c>
      <c r="D127" s="132" t="s">
        <v>124</v>
      </c>
      <c r="E127" s="133" t="s">
        <v>265</v>
      </c>
      <c r="F127" s="134" t="s">
        <v>266</v>
      </c>
      <c r="G127" s="135" t="s">
        <v>127</v>
      </c>
      <c r="H127" s="136">
        <v>25.74</v>
      </c>
      <c r="I127" s="136"/>
      <c r="J127" s="137">
        <f>ROUND(I127*H127,2)</f>
        <v>0</v>
      </c>
      <c r="K127" s="138"/>
      <c r="L127" s="25"/>
      <c r="M127" s="139" t="s">
        <v>1</v>
      </c>
      <c r="N127" s="140" t="s">
        <v>37</v>
      </c>
      <c r="O127" s="141">
        <v>0.61299999999999999</v>
      </c>
      <c r="P127" s="141">
        <f>O127*H127</f>
        <v>15.778619999999998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128</v>
      </c>
      <c r="AT127" s="143" t="s">
        <v>124</v>
      </c>
      <c r="AU127" s="143" t="s">
        <v>129</v>
      </c>
      <c r="AY127" s="13" t="s">
        <v>122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3" t="s">
        <v>129</v>
      </c>
      <c r="BK127" s="144">
        <f>ROUND(I127*H127,2)</f>
        <v>0</v>
      </c>
      <c r="BL127" s="13" t="s">
        <v>128</v>
      </c>
      <c r="BM127" s="143" t="s">
        <v>267</v>
      </c>
    </row>
    <row r="128" spans="2:65" s="1" customFormat="1" ht="33" customHeight="1">
      <c r="B128" s="131"/>
      <c r="C128" s="132" t="s">
        <v>134</v>
      </c>
      <c r="D128" s="132" t="s">
        <v>124</v>
      </c>
      <c r="E128" s="133" t="s">
        <v>135</v>
      </c>
      <c r="F128" s="134" t="s">
        <v>136</v>
      </c>
      <c r="G128" s="135" t="s">
        <v>127</v>
      </c>
      <c r="H128" s="136">
        <v>25.74</v>
      </c>
      <c r="I128" s="136"/>
      <c r="J128" s="137">
        <f>ROUND(I128*H128,2)</f>
        <v>0</v>
      </c>
      <c r="K128" s="138"/>
      <c r="L128" s="25"/>
      <c r="M128" s="139" t="s">
        <v>1</v>
      </c>
      <c r="N128" s="140" t="s">
        <v>37</v>
      </c>
      <c r="O128" s="141">
        <v>7.0999999999999994E-2</v>
      </c>
      <c r="P128" s="141">
        <f>O128*H128</f>
        <v>1.8275399999999997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128</v>
      </c>
      <c r="AT128" s="143" t="s">
        <v>124</v>
      </c>
      <c r="AU128" s="143" t="s">
        <v>129</v>
      </c>
      <c r="AY128" s="13" t="s">
        <v>122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3" t="s">
        <v>129</v>
      </c>
      <c r="BK128" s="144">
        <f>ROUND(I128*H128,2)</f>
        <v>0</v>
      </c>
      <c r="BL128" s="13" t="s">
        <v>128</v>
      </c>
      <c r="BM128" s="143" t="s">
        <v>268</v>
      </c>
    </row>
    <row r="129" spans="2:65" s="1" customFormat="1" ht="24.2" customHeight="1">
      <c r="B129" s="131"/>
      <c r="C129" s="132" t="s">
        <v>128</v>
      </c>
      <c r="D129" s="132" t="s">
        <v>124</v>
      </c>
      <c r="E129" s="133" t="s">
        <v>138</v>
      </c>
      <c r="F129" s="134" t="s">
        <v>139</v>
      </c>
      <c r="G129" s="135" t="s">
        <v>127</v>
      </c>
      <c r="H129" s="136">
        <v>25.74</v>
      </c>
      <c r="I129" s="136"/>
      <c r="J129" s="137">
        <f>ROUND(I129*H129,2)</f>
        <v>0</v>
      </c>
      <c r="K129" s="138"/>
      <c r="L129" s="25"/>
      <c r="M129" s="139" t="s">
        <v>1</v>
      </c>
      <c r="N129" s="140" t="s">
        <v>37</v>
      </c>
      <c r="O129" s="141">
        <v>0.61699999999999999</v>
      </c>
      <c r="P129" s="141">
        <f>O129*H129</f>
        <v>15.88158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128</v>
      </c>
      <c r="AT129" s="143" t="s">
        <v>124</v>
      </c>
      <c r="AU129" s="143" t="s">
        <v>129</v>
      </c>
      <c r="AY129" s="13" t="s">
        <v>122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129</v>
      </c>
      <c r="BK129" s="144">
        <f>ROUND(I129*H129,2)</f>
        <v>0</v>
      </c>
      <c r="BL129" s="13" t="s">
        <v>128</v>
      </c>
      <c r="BM129" s="143" t="s">
        <v>269</v>
      </c>
    </row>
    <row r="130" spans="2:65" s="1" customFormat="1" ht="33" customHeight="1">
      <c r="B130" s="131"/>
      <c r="C130" s="132" t="s">
        <v>141</v>
      </c>
      <c r="D130" s="132" t="s">
        <v>124</v>
      </c>
      <c r="E130" s="133" t="s">
        <v>142</v>
      </c>
      <c r="F130" s="134" t="s">
        <v>143</v>
      </c>
      <c r="G130" s="135" t="s">
        <v>127</v>
      </c>
      <c r="H130" s="136">
        <v>25.74</v>
      </c>
      <c r="I130" s="136"/>
      <c r="J130" s="137">
        <f>ROUND(I130*H130,2)</f>
        <v>0</v>
      </c>
      <c r="K130" s="138"/>
      <c r="L130" s="25"/>
      <c r="M130" s="139" t="s">
        <v>1</v>
      </c>
      <c r="N130" s="140" t="s">
        <v>37</v>
      </c>
      <c r="O130" s="141">
        <v>3.1E-2</v>
      </c>
      <c r="P130" s="141">
        <f>O130*H130</f>
        <v>0.79793999999999998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128</v>
      </c>
      <c r="AT130" s="143" t="s">
        <v>124</v>
      </c>
      <c r="AU130" s="143" t="s">
        <v>129</v>
      </c>
      <c r="AY130" s="13" t="s">
        <v>122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3" t="s">
        <v>129</v>
      </c>
      <c r="BK130" s="144">
        <f>ROUND(I130*H130,2)</f>
        <v>0</v>
      </c>
      <c r="BL130" s="13" t="s">
        <v>128</v>
      </c>
      <c r="BM130" s="143" t="s">
        <v>270</v>
      </c>
    </row>
    <row r="131" spans="2:65" s="11" customFormat="1" ht="22.9" customHeight="1">
      <c r="B131" s="120"/>
      <c r="D131" s="121" t="s">
        <v>70</v>
      </c>
      <c r="E131" s="129" t="s">
        <v>129</v>
      </c>
      <c r="F131" s="129" t="s">
        <v>145</v>
      </c>
      <c r="J131" s="130">
        <f>BK131</f>
        <v>0</v>
      </c>
      <c r="L131" s="120"/>
      <c r="M131" s="124"/>
      <c r="P131" s="125">
        <f>SUM(P132:P133)</f>
        <v>26.574019999999997</v>
      </c>
      <c r="R131" s="125">
        <f>SUM(R132:R133)</f>
        <v>71.249481599999996</v>
      </c>
      <c r="T131" s="126">
        <f>SUM(T132:T133)</f>
        <v>0</v>
      </c>
      <c r="AR131" s="121" t="s">
        <v>79</v>
      </c>
      <c r="AT131" s="127" t="s">
        <v>70</v>
      </c>
      <c r="AU131" s="127" t="s">
        <v>79</v>
      </c>
      <c r="AY131" s="121" t="s">
        <v>122</v>
      </c>
      <c r="BK131" s="128">
        <f>SUM(BK132:BK133)</f>
        <v>0</v>
      </c>
    </row>
    <row r="132" spans="2:65" s="1" customFormat="1" ht="24.2" customHeight="1">
      <c r="B132" s="131"/>
      <c r="C132" s="132" t="s">
        <v>147</v>
      </c>
      <c r="D132" s="132" t="s">
        <v>124</v>
      </c>
      <c r="E132" s="133" t="s">
        <v>204</v>
      </c>
      <c r="F132" s="134" t="s">
        <v>271</v>
      </c>
      <c r="G132" s="135" t="s">
        <v>127</v>
      </c>
      <c r="H132" s="136">
        <v>13.2</v>
      </c>
      <c r="I132" s="136"/>
      <c r="J132" s="137">
        <f>ROUND(I132*H132,2)</f>
        <v>0</v>
      </c>
      <c r="K132" s="138"/>
      <c r="L132" s="25"/>
      <c r="M132" s="139" t="s">
        <v>1</v>
      </c>
      <c r="N132" s="140" t="s">
        <v>37</v>
      </c>
      <c r="O132" s="141">
        <v>1.1319999999999999</v>
      </c>
      <c r="P132" s="141">
        <f>O132*H132</f>
        <v>14.942399999999997</v>
      </c>
      <c r="Q132" s="141">
        <v>2.0699999999999998</v>
      </c>
      <c r="R132" s="141">
        <f>Q132*H132</f>
        <v>27.323999999999998</v>
      </c>
      <c r="S132" s="141">
        <v>0</v>
      </c>
      <c r="T132" s="142">
        <f>S132*H132</f>
        <v>0</v>
      </c>
      <c r="AR132" s="143" t="s">
        <v>128</v>
      </c>
      <c r="AT132" s="143" t="s">
        <v>124</v>
      </c>
      <c r="AU132" s="143" t="s">
        <v>129</v>
      </c>
      <c r="AY132" s="13" t="s">
        <v>122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129</v>
      </c>
      <c r="BK132" s="144">
        <f>ROUND(I132*H132,2)</f>
        <v>0</v>
      </c>
      <c r="BL132" s="13" t="s">
        <v>128</v>
      </c>
      <c r="BM132" s="143" t="s">
        <v>272</v>
      </c>
    </row>
    <row r="133" spans="2:65" s="1" customFormat="1" ht="16.5" customHeight="1">
      <c r="B133" s="131"/>
      <c r="C133" s="132" t="s">
        <v>153</v>
      </c>
      <c r="D133" s="132" t="s">
        <v>124</v>
      </c>
      <c r="E133" s="133" t="s">
        <v>273</v>
      </c>
      <c r="F133" s="134" t="s">
        <v>274</v>
      </c>
      <c r="G133" s="135" t="s">
        <v>127</v>
      </c>
      <c r="H133" s="136">
        <v>20.02</v>
      </c>
      <c r="I133" s="136"/>
      <c r="J133" s="137">
        <f>ROUND(I133*H133,2)</f>
        <v>0</v>
      </c>
      <c r="K133" s="138"/>
      <c r="L133" s="25"/>
      <c r="M133" s="139" t="s">
        <v>1</v>
      </c>
      <c r="N133" s="140" t="s">
        <v>37</v>
      </c>
      <c r="O133" s="141">
        <v>0.58099999999999996</v>
      </c>
      <c r="P133" s="141">
        <f>O133*H133</f>
        <v>11.63162</v>
      </c>
      <c r="Q133" s="141">
        <v>2.19408</v>
      </c>
      <c r="R133" s="141">
        <f>Q133*H133</f>
        <v>43.925481599999998</v>
      </c>
      <c r="S133" s="141">
        <v>0</v>
      </c>
      <c r="T133" s="142">
        <f>S133*H133</f>
        <v>0</v>
      </c>
      <c r="AR133" s="143" t="s">
        <v>128</v>
      </c>
      <c r="AT133" s="143" t="s">
        <v>124</v>
      </c>
      <c r="AU133" s="143" t="s">
        <v>129</v>
      </c>
      <c r="AY133" s="13" t="s">
        <v>122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129</v>
      </c>
      <c r="BK133" s="144">
        <f>ROUND(I133*H133,2)</f>
        <v>0</v>
      </c>
      <c r="BL133" s="13" t="s">
        <v>128</v>
      </c>
      <c r="BM133" s="143" t="s">
        <v>275</v>
      </c>
    </row>
    <row r="134" spans="2:65" s="11" customFormat="1" ht="22.9" customHeight="1">
      <c r="B134" s="120"/>
      <c r="D134" s="121" t="s">
        <v>70</v>
      </c>
      <c r="E134" s="129" t="s">
        <v>134</v>
      </c>
      <c r="F134" s="129" t="s">
        <v>276</v>
      </c>
      <c r="J134" s="130">
        <f>BK134</f>
        <v>0</v>
      </c>
      <c r="L134" s="120"/>
      <c r="M134" s="124"/>
      <c r="P134" s="125">
        <f>SUM(P135:P138)</f>
        <v>44.936466000000003</v>
      </c>
      <c r="R134" s="125">
        <f>SUM(R135:R138)</f>
        <v>13.4214916</v>
      </c>
      <c r="T134" s="126">
        <f>SUM(T135:T138)</f>
        <v>0</v>
      </c>
      <c r="AR134" s="121" t="s">
        <v>79</v>
      </c>
      <c r="AT134" s="127" t="s">
        <v>70</v>
      </c>
      <c r="AU134" s="127" t="s">
        <v>79</v>
      </c>
      <c r="AY134" s="121" t="s">
        <v>122</v>
      </c>
      <c r="BK134" s="128">
        <f>SUM(BK135:BK138)</f>
        <v>0</v>
      </c>
    </row>
    <row r="135" spans="2:65" s="1" customFormat="1" ht="24.2" customHeight="1">
      <c r="B135" s="131"/>
      <c r="C135" s="132" t="s">
        <v>157</v>
      </c>
      <c r="D135" s="132" t="s">
        <v>124</v>
      </c>
      <c r="E135" s="133" t="s">
        <v>277</v>
      </c>
      <c r="F135" s="134" t="s">
        <v>278</v>
      </c>
      <c r="G135" s="135" t="s">
        <v>127</v>
      </c>
      <c r="H135" s="136">
        <v>5.9</v>
      </c>
      <c r="I135" s="136"/>
      <c r="J135" s="137">
        <f>ROUND(I135*H135,2)</f>
        <v>0</v>
      </c>
      <c r="K135" s="138"/>
      <c r="L135" s="25"/>
      <c r="M135" s="139" t="s">
        <v>1</v>
      </c>
      <c r="N135" s="140" t="s">
        <v>37</v>
      </c>
      <c r="O135" s="141">
        <v>0.998</v>
      </c>
      <c r="P135" s="141">
        <f>O135*H135</f>
        <v>5.8882000000000003</v>
      </c>
      <c r="Q135" s="141">
        <v>2.2119</v>
      </c>
      <c r="R135" s="141">
        <f>Q135*H135</f>
        <v>13.05021</v>
      </c>
      <c r="S135" s="141">
        <v>0</v>
      </c>
      <c r="T135" s="142">
        <f>S135*H135</f>
        <v>0</v>
      </c>
      <c r="AR135" s="143" t="s">
        <v>128</v>
      </c>
      <c r="AT135" s="143" t="s">
        <v>124</v>
      </c>
      <c r="AU135" s="143" t="s">
        <v>129</v>
      </c>
      <c r="AY135" s="13" t="s">
        <v>122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129</v>
      </c>
      <c r="BK135" s="144">
        <f>ROUND(I135*H135,2)</f>
        <v>0</v>
      </c>
      <c r="BL135" s="13" t="s">
        <v>128</v>
      </c>
      <c r="BM135" s="143" t="s">
        <v>279</v>
      </c>
    </row>
    <row r="136" spans="2:65" s="1" customFormat="1" ht="24.2" customHeight="1">
      <c r="B136" s="131"/>
      <c r="C136" s="132" t="s">
        <v>161</v>
      </c>
      <c r="D136" s="132" t="s">
        <v>124</v>
      </c>
      <c r="E136" s="133" t="s">
        <v>280</v>
      </c>
      <c r="F136" s="134" t="s">
        <v>281</v>
      </c>
      <c r="G136" s="135" t="s">
        <v>150</v>
      </c>
      <c r="H136" s="136">
        <v>38.72</v>
      </c>
      <c r="I136" s="136"/>
      <c r="J136" s="137">
        <f>ROUND(I136*H136,2)</f>
        <v>0</v>
      </c>
      <c r="K136" s="138"/>
      <c r="L136" s="25"/>
      <c r="M136" s="139" t="s">
        <v>1</v>
      </c>
      <c r="N136" s="140" t="s">
        <v>37</v>
      </c>
      <c r="O136" s="141">
        <v>0.443</v>
      </c>
      <c r="P136" s="141">
        <f>O136*H136</f>
        <v>17.15296</v>
      </c>
      <c r="Q136" s="141">
        <v>2.3E-3</v>
      </c>
      <c r="R136" s="141">
        <f>Q136*H136</f>
        <v>8.9055999999999996E-2</v>
      </c>
      <c r="S136" s="141">
        <v>0</v>
      </c>
      <c r="T136" s="142">
        <f>S136*H136</f>
        <v>0</v>
      </c>
      <c r="AR136" s="143" t="s">
        <v>128</v>
      </c>
      <c r="AT136" s="143" t="s">
        <v>124</v>
      </c>
      <c r="AU136" s="143" t="s">
        <v>129</v>
      </c>
      <c r="AY136" s="13" t="s">
        <v>122</v>
      </c>
      <c r="BE136" s="144">
        <f>IF(N136="základná",J136,0)</f>
        <v>0</v>
      </c>
      <c r="BF136" s="144">
        <f>IF(N136="znížená",J136,0)</f>
        <v>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129</v>
      </c>
      <c r="BK136" s="144">
        <f>ROUND(I136*H136,2)</f>
        <v>0</v>
      </c>
      <c r="BL136" s="13" t="s">
        <v>128</v>
      </c>
      <c r="BM136" s="143" t="s">
        <v>282</v>
      </c>
    </row>
    <row r="137" spans="2:65" s="1" customFormat="1" ht="24.2" customHeight="1">
      <c r="B137" s="131"/>
      <c r="C137" s="132" t="s">
        <v>167</v>
      </c>
      <c r="D137" s="132" t="s">
        <v>124</v>
      </c>
      <c r="E137" s="133" t="s">
        <v>283</v>
      </c>
      <c r="F137" s="134" t="s">
        <v>284</v>
      </c>
      <c r="G137" s="135" t="s">
        <v>150</v>
      </c>
      <c r="H137" s="136">
        <v>38.72</v>
      </c>
      <c r="I137" s="136"/>
      <c r="J137" s="137">
        <f>ROUND(I137*H137,2)</f>
        <v>0</v>
      </c>
      <c r="K137" s="138"/>
      <c r="L137" s="25"/>
      <c r="M137" s="139" t="s">
        <v>1</v>
      </c>
      <c r="N137" s="140" t="s">
        <v>37</v>
      </c>
      <c r="O137" s="141">
        <v>0.30845</v>
      </c>
      <c r="P137" s="141">
        <f>O137*H137</f>
        <v>11.943184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128</v>
      </c>
      <c r="AT137" s="143" t="s">
        <v>124</v>
      </c>
      <c r="AU137" s="143" t="s">
        <v>129</v>
      </c>
      <c r="AY137" s="13" t="s">
        <v>122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129</v>
      </c>
      <c r="BK137" s="144">
        <f>ROUND(I137*H137,2)</f>
        <v>0</v>
      </c>
      <c r="BL137" s="13" t="s">
        <v>128</v>
      </c>
      <c r="BM137" s="143" t="s">
        <v>285</v>
      </c>
    </row>
    <row r="138" spans="2:65" s="1" customFormat="1" ht="16.5" customHeight="1">
      <c r="B138" s="131"/>
      <c r="C138" s="132" t="s">
        <v>172</v>
      </c>
      <c r="D138" s="132" t="s">
        <v>124</v>
      </c>
      <c r="E138" s="133" t="s">
        <v>286</v>
      </c>
      <c r="F138" s="134" t="s">
        <v>287</v>
      </c>
      <c r="G138" s="135" t="s">
        <v>194</v>
      </c>
      <c r="H138" s="136">
        <v>0.27800000000000002</v>
      </c>
      <c r="I138" s="136"/>
      <c r="J138" s="137">
        <f>ROUND(I138*H138,2)</f>
        <v>0</v>
      </c>
      <c r="K138" s="138"/>
      <c r="L138" s="25"/>
      <c r="M138" s="139" t="s">
        <v>1</v>
      </c>
      <c r="N138" s="140" t="s">
        <v>37</v>
      </c>
      <c r="O138" s="141">
        <v>35.798999999999999</v>
      </c>
      <c r="P138" s="141">
        <f>O138*H138</f>
        <v>9.952122000000001</v>
      </c>
      <c r="Q138" s="141">
        <v>1.0152000000000001</v>
      </c>
      <c r="R138" s="141">
        <f>Q138*H138</f>
        <v>0.28222560000000008</v>
      </c>
      <c r="S138" s="141">
        <v>0</v>
      </c>
      <c r="T138" s="142">
        <f>S138*H138</f>
        <v>0</v>
      </c>
      <c r="AR138" s="143" t="s">
        <v>128</v>
      </c>
      <c r="AT138" s="143" t="s">
        <v>124</v>
      </c>
      <c r="AU138" s="143" t="s">
        <v>129</v>
      </c>
      <c r="AY138" s="13" t="s">
        <v>122</v>
      </c>
      <c r="BE138" s="144">
        <f>IF(N138="základná",J138,0)</f>
        <v>0</v>
      </c>
      <c r="BF138" s="144">
        <f>IF(N138="znížená",J138,0)</f>
        <v>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129</v>
      </c>
      <c r="BK138" s="144">
        <f>ROUND(I138*H138,2)</f>
        <v>0</v>
      </c>
      <c r="BL138" s="13" t="s">
        <v>128</v>
      </c>
      <c r="BM138" s="143" t="s">
        <v>288</v>
      </c>
    </row>
    <row r="139" spans="2:65" s="11" customFormat="1" ht="22.9" customHeight="1">
      <c r="B139" s="120"/>
      <c r="D139" s="121" t="s">
        <v>70</v>
      </c>
      <c r="E139" s="129" t="s">
        <v>189</v>
      </c>
      <c r="F139" s="129" t="s">
        <v>190</v>
      </c>
      <c r="J139" s="130">
        <f>BK139</f>
        <v>0</v>
      </c>
      <c r="L139" s="120"/>
      <c r="M139" s="124"/>
      <c r="P139" s="125">
        <f>P140</f>
        <v>103.975988</v>
      </c>
      <c r="R139" s="125">
        <f>R140</f>
        <v>0</v>
      </c>
      <c r="T139" s="126">
        <f>T140</f>
        <v>0</v>
      </c>
      <c r="AR139" s="121" t="s">
        <v>79</v>
      </c>
      <c r="AT139" s="127" t="s">
        <v>70</v>
      </c>
      <c r="AU139" s="127" t="s">
        <v>79</v>
      </c>
      <c r="AY139" s="121" t="s">
        <v>122</v>
      </c>
      <c r="BK139" s="128">
        <f>BK140</f>
        <v>0</v>
      </c>
    </row>
    <row r="140" spans="2:65" s="1" customFormat="1" ht="24.2" customHeight="1">
      <c r="B140" s="131"/>
      <c r="C140" s="132" t="s">
        <v>177</v>
      </c>
      <c r="D140" s="132" t="s">
        <v>124</v>
      </c>
      <c r="E140" s="133" t="s">
        <v>219</v>
      </c>
      <c r="F140" s="134" t="s">
        <v>220</v>
      </c>
      <c r="G140" s="135" t="s">
        <v>194</v>
      </c>
      <c r="H140" s="136">
        <v>84.671000000000006</v>
      </c>
      <c r="I140" s="136"/>
      <c r="J140" s="137">
        <f>ROUND(I140*H140,2)</f>
        <v>0</v>
      </c>
      <c r="K140" s="138"/>
      <c r="L140" s="25"/>
      <c r="M140" s="139" t="s">
        <v>1</v>
      </c>
      <c r="N140" s="140" t="s">
        <v>37</v>
      </c>
      <c r="O140" s="141">
        <v>1.228</v>
      </c>
      <c r="P140" s="141">
        <f>O140*H140</f>
        <v>103.975988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128</v>
      </c>
      <c r="AT140" s="143" t="s">
        <v>124</v>
      </c>
      <c r="AU140" s="143" t="s">
        <v>129</v>
      </c>
      <c r="AY140" s="13" t="s">
        <v>122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129</v>
      </c>
      <c r="BK140" s="144">
        <f>ROUND(I140*H140,2)</f>
        <v>0</v>
      </c>
      <c r="BL140" s="13" t="s">
        <v>128</v>
      </c>
      <c r="BM140" s="143" t="s">
        <v>289</v>
      </c>
    </row>
    <row r="141" spans="2:65" s="11" customFormat="1" ht="25.9" customHeight="1">
      <c r="B141" s="120"/>
      <c r="D141" s="121" t="s">
        <v>70</v>
      </c>
      <c r="E141" s="122" t="s">
        <v>222</v>
      </c>
      <c r="F141" s="122" t="s">
        <v>223</v>
      </c>
      <c r="J141" s="123">
        <f>BK141</f>
        <v>0</v>
      </c>
      <c r="L141" s="120"/>
      <c r="M141" s="124"/>
      <c r="P141" s="125">
        <f>P142</f>
        <v>0</v>
      </c>
      <c r="R141" s="125">
        <f>R142</f>
        <v>0</v>
      </c>
      <c r="T141" s="126">
        <f>T142</f>
        <v>0</v>
      </c>
      <c r="AR141" s="121" t="s">
        <v>129</v>
      </c>
      <c r="AT141" s="127" t="s">
        <v>70</v>
      </c>
      <c r="AU141" s="127" t="s">
        <v>71</v>
      </c>
      <c r="AY141" s="121" t="s">
        <v>122</v>
      </c>
      <c r="BK141" s="128">
        <f>BK142</f>
        <v>0</v>
      </c>
    </row>
    <row r="142" spans="2:65" s="11" customFormat="1" ht="22.9" customHeight="1">
      <c r="B142" s="120"/>
      <c r="D142" s="121" t="s">
        <v>70</v>
      </c>
      <c r="E142" s="129" t="s">
        <v>224</v>
      </c>
      <c r="F142" s="129" t="s">
        <v>225</v>
      </c>
      <c r="J142" s="130">
        <f>BK142</f>
        <v>0</v>
      </c>
      <c r="L142" s="120"/>
      <c r="M142" s="124"/>
      <c r="P142" s="125">
        <f>SUM(P143:P145)</f>
        <v>0</v>
      </c>
      <c r="R142" s="125">
        <f>SUM(R143:R145)</f>
        <v>0</v>
      </c>
      <c r="T142" s="126">
        <f>SUM(T143:T145)</f>
        <v>0</v>
      </c>
      <c r="AR142" s="121" t="s">
        <v>129</v>
      </c>
      <c r="AT142" s="127" t="s">
        <v>70</v>
      </c>
      <c r="AU142" s="127" t="s">
        <v>79</v>
      </c>
      <c r="AY142" s="121" t="s">
        <v>122</v>
      </c>
      <c r="BK142" s="128">
        <f>SUM(BK143:BK145)</f>
        <v>0</v>
      </c>
    </row>
    <row r="143" spans="2:65" s="1" customFormat="1" ht="33" customHeight="1">
      <c r="B143" s="131"/>
      <c r="C143" s="132" t="s">
        <v>181</v>
      </c>
      <c r="D143" s="132" t="s">
        <v>124</v>
      </c>
      <c r="E143" s="133" t="s">
        <v>290</v>
      </c>
      <c r="F143" s="134" t="s">
        <v>291</v>
      </c>
      <c r="G143" s="135" t="s">
        <v>175</v>
      </c>
      <c r="H143" s="136">
        <v>2</v>
      </c>
      <c r="I143" s="136"/>
      <c r="J143" s="137">
        <f>ROUND(I143*H143,2)</f>
        <v>0</v>
      </c>
      <c r="K143" s="138"/>
      <c r="L143" s="25"/>
      <c r="M143" s="139" t="s">
        <v>1</v>
      </c>
      <c r="N143" s="140" t="s">
        <v>37</v>
      </c>
      <c r="O143" s="141">
        <v>0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128</v>
      </c>
      <c r="AT143" s="143" t="s">
        <v>124</v>
      </c>
      <c r="AU143" s="143" t="s">
        <v>129</v>
      </c>
      <c r="AY143" s="13" t="s">
        <v>122</v>
      </c>
      <c r="BE143" s="144">
        <f>IF(N143="základná",J143,0)</f>
        <v>0</v>
      </c>
      <c r="BF143" s="144">
        <f>IF(N143="znížená",J143,0)</f>
        <v>0</v>
      </c>
      <c r="BG143" s="144">
        <f>IF(N143="zákl. prenesená",J143,0)</f>
        <v>0</v>
      </c>
      <c r="BH143" s="144">
        <f>IF(N143="zníž. prenesená",J143,0)</f>
        <v>0</v>
      </c>
      <c r="BI143" s="144">
        <f>IF(N143="nulová",J143,0)</f>
        <v>0</v>
      </c>
      <c r="BJ143" s="13" t="s">
        <v>129</v>
      </c>
      <c r="BK143" s="144">
        <f>ROUND(I143*H143,2)</f>
        <v>0</v>
      </c>
      <c r="BL143" s="13" t="s">
        <v>128</v>
      </c>
      <c r="BM143" s="143" t="s">
        <v>292</v>
      </c>
    </row>
    <row r="144" spans="2:65" s="1" customFormat="1" ht="24.2" customHeight="1">
      <c r="B144" s="131"/>
      <c r="C144" s="145" t="s">
        <v>185</v>
      </c>
      <c r="D144" s="145" t="s">
        <v>162</v>
      </c>
      <c r="E144" s="146" t="s">
        <v>293</v>
      </c>
      <c r="F144" s="147" t="s">
        <v>294</v>
      </c>
      <c r="G144" s="148" t="s">
        <v>175</v>
      </c>
      <c r="H144" s="149">
        <v>2</v>
      </c>
      <c r="I144" s="149"/>
      <c r="J144" s="150">
        <f>ROUND(I144*H144,2)</f>
        <v>0</v>
      </c>
      <c r="K144" s="151"/>
      <c r="L144" s="152"/>
      <c r="M144" s="153" t="s">
        <v>1</v>
      </c>
      <c r="N144" s="154" t="s">
        <v>37</v>
      </c>
      <c r="O144" s="141">
        <v>0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157</v>
      </c>
      <c r="AT144" s="143" t="s">
        <v>162</v>
      </c>
      <c r="AU144" s="143" t="s">
        <v>129</v>
      </c>
      <c r="AY144" s="13" t="s">
        <v>122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3" t="s">
        <v>129</v>
      </c>
      <c r="BK144" s="144">
        <f>ROUND(I144*H144,2)</f>
        <v>0</v>
      </c>
      <c r="BL144" s="13" t="s">
        <v>128</v>
      </c>
      <c r="BM144" s="143" t="s">
        <v>295</v>
      </c>
    </row>
    <row r="145" spans="2:65" s="1" customFormat="1" ht="16.5" customHeight="1">
      <c r="B145" s="131"/>
      <c r="C145" s="132" t="s">
        <v>191</v>
      </c>
      <c r="D145" s="132" t="s">
        <v>124</v>
      </c>
      <c r="E145" s="133" t="s">
        <v>232</v>
      </c>
      <c r="F145" s="134" t="s">
        <v>233</v>
      </c>
      <c r="G145" s="135" t="s">
        <v>234</v>
      </c>
      <c r="H145" s="136">
        <v>1</v>
      </c>
      <c r="I145" s="136"/>
      <c r="J145" s="137">
        <f>ROUND(I145*H145,2)</f>
        <v>0</v>
      </c>
      <c r="K145" s="138"/>
      <c r="L145" s="25"/>
      <c r="M145" s="155" t="s">
        <v>1</v>
      </c>
      <c r="N145" s="156" t="s">
        <v>37</v>
      </c>
      <c r="O145" s="157">
        <v>0</v>
      </c>
      <c r="P145" s="157">
        <f>O145*H145</f>
        <v>0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AR145" s="143" t="s">
        <v>128</v>
      </c>
      <c r="AT145" s="143" t="s">
        <v>124</v>
      </c>
      <c r="AU145" s="143" t="s">
        <v>129</v>
      </c>
      <c r="AY145" s="13" t="s">
        <v>122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3" t="s">
        <v>129</v>
      </c>
      <c r="BK145" s="144">
        <f>ROUND(I145*H145,2)</f>
        <v>0</v>
      </c>
      <c r="BL145" s="13" t="s">
        <v>128</v>
      </c>
      <c r="BM145" s="143" t="s">
        <v>296</v>
      </c>
    </row>
    <row r="146" spans="2:65" s="1" customFormat="1" ht="6.95" customHeight="1">
      <c r="B146" s="40"/>
      <c r="C146" s="41"/>
      <c r="D146" s="41"/>
      <c r="E146" s="41"/>
      <c r="F146" s="41"/>
      <c r="G146" s="41"/>
      <c r="H146" s="41"/>
      <c r="I146" s="41"/>
      <c r="J146" s="41"/>
      <c r="K146" s="41"/>
      <c r="L146" s="25"/>
    </row>
  </sheetData>
  <autoFilter ref="C122:K145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4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VÝSTAVBA, REKONŠTRUKCIA A MODERNIZÁCIA ŠPORTOVEJ INFRAŠTRUKTÚRY V OBCI DVORNÍKY-VČELÁRE</v>
      </c>
      <c r="F7" s="198"/>
      <c r="G7" s="198"/>
      <c r="H7" s="198"/>
      <c r="L7" s="16"/>
    </row>
    <row r="8" spans="2:46" s="1" customFormat="1" ht="12" customHeight="1">
      <c r="B8" s="25"/>
      <c r="D8" s="22" t="s">
        <v>94</v>
      </c>
      <c r="L8" s="25"/>
    </row>
    <row r="9" spans="2:46" s="1" customFormat="1" ht="16.5" customHeight="1">
      <c r="B9" s="25"/>
      <c r="E9" s="159" t="s">
        <v>297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26</v>
      </c>
      <c r="I12" s="22" t="s">
        <v>19</v>
      </c>
      <c r="J12" s="48" t="str">
        <f>'Rekapitulácia stavby'!AN8</f>
        <v>14. 10. 2024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>OBEC DVORNÍKY - VČELÁRE</v>
      </c>
      <c r="I15" s="22" t="s">
        <v>24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332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31</v>
      </c>
      <c r="J30" s="62">
        <f>ROUND(J123,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>
      <c r="B33" s="25"/>
      <c r="D33" s="51" t="s">
        <v>35</v>
      </c>
      <c r="E33" s="30" t="s">
        <v>36</v>
      </c>
      <c r="F33" s="87">
        <f>ROUND((SUM(BE123:BE142)),  2)</f>
        <v>0</v>
      </c>
      <c r="G33" s="88"/>
      <c r="H33" s="88"/>
      <c r="I33" s="89">
        <v>0.2</v>
      </c>
      <c r="J33" s="87">
        <f>ROUND(((SUM(BE123:BE142))*I33),  2)</f>
        <v>0</v>
      </c>
      <c r="L33" s="25"/>
    </row>
    <row r="34" spans="2:12" s="1" customFormat="1" ht="14.45" customHeight="1">
      <c r="B34" s="25"/>
      <c r="E34" s="30" t="s">
        <v>37</v>
      </c>
      <c r="F34" s="90">
        <f>ROUND((SUM(BF123:BF142)),  2)</f>
        <v>0</v>
      </c>
      <c r="I34" s="91">
        <v>0.2</v>
      </c>
      <c r="J34" s="90">
        <f>ROUND(((SUM(BF123:BF142))*I34),  2)</f>
        <v>0</v>
      </c>
      <c r="L34" s="25"/>
    </row>
    <row r="35" spans="2:12" s="1" customFormat="1" ht="14.45" hidden="1" customHeight="1">
      <c r="B35" s="25"/>
      <c r="E35" s="22" t="s">
        <v>38</v>
      </c>
      <c r="F35" s="90">
        <f>ROUND((SUM(BG123:BG142)),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39</v>
      </c>
      <c r="F36" s="90">
        <f>ROUND((SUM(BH123:BH142)),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40</v>
      </c>
      <c r="F37" s="87">
        <f>ROUND((SUM(BI123:BI142)),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41</v>
      </c>
      <c r="E39" s="53"/>
      <c r="F39" s="53"/>
      <c r="G39" s="94" t="s">
        <v>42</v>
      </c>
      <c r="H39" s="95" t="s">
        <v>43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46</v>
      </c>
      <c r="E61" s="27"/>
      <c r="F61" s="98" t="s">
        <v>47</v>
      </c>
      <c r="G61" s="39" t="s">
        <v>46</v>
      </c>
      <c r="H61" s="27"/>
      <c r="I61" s="27"/>
      <c r="J61" s="99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46</v>
      </c>
      <c r="E76" s="27"/>
      <c r="F76" s="98" t="s">
        <v>47</v>
      </c>
      <c r="G76" s="39" t="s">
        <v>46</v>
      </c>
      <c r="H76" s="27"/>
      <c r="I76" s="27"/>
      <c r="J76" s="99" t="s">
        <v>47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96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VÝSTAVBA, REKONŠTRUKCIA A MODERNIZÁCIA ŠPORTOVEJ INFRAŠTRUKTÚRY V OBCI DVORNÍKY-VČELÁRE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94</v>
      </c>
      <c r="L86" s="25"/>
    </row>
    <row r="87" spans="2:47" s="1" customFormat="1" ht="16.5" customHeight="1">
      <c r="B87" s="25"/>
      <c r="E87" s="159" t="str">
        <f>E9</f>
        <v>06 - SO 06 - Zábradlie</v>
      </c>
      <c r="F87" s="196"/>
      <c r="G87" s="196"/>
      <c r="H87" s="196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8" t="str">
        <f>IF(J12="","",J12)</f>
        <v>14. 10. 2024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>OBEC DVORNÍKY - VČELÁRE</v>
      </c>
      <c r="I91" s="22" t="s">
        <v>27</v>
      </c>
      <c r="J91" s="23" t="str">
        <f>E21</f>
        <v>Ing. Máté Simon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99</v>
      </c>
      <c r="J96" s="62">
        <f>J123</f>
        <v>0</v>
      </c>
      <c r="L96" s="25"/>
      <c r="AU96" s="13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2" s="9" customFormat="1" ht="19.899999999999999" customHeight="1">
      <c r="B99" s="107"/>
      <c r="D99" s="108" t="s">
        <v>103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J133</f>
        <v>0</v>
      </c>
      <c r="L100" s="107"/>
    </row>
    <row r="101" spans="2:12" s="8" customFormat="1" ht="24.95" customHeight="1">
      <c r="B101" s="103"/>
      <c r="D101" s="104" t="s">
        <v>197</v>
      </c>
      <c r="E101" s="105"/>
      <c r="F101" s="105"/>
      <c r="G101" s="105"/>
      <c r="H101" s="105"/>
      <c r="I101" s="105"/>
      <c r="J101" s="106">
        <f>J135</f>
        <v>0</v>
      </c>
      <c r="L101" s="103"/>
    </row>
    <row r="102" spans="2:12" s="9" customFormat="1" ht="19.899999999999999" customHeight="1">
      <c r="B102" s="107"/>
      <c r="D102" s="108" t="s">
        <v>198</v>
      </c>
      <c r="E102" s="109"/>
      <c r="F102" s="109"/>
      <c r="G102" s="109"/>
      <c r="H102" s="109"/>
      <c r="I102" s="109"/>
      <c r="J102" s="110">
        <f>J136</f>
        <v>0</v>
      </c>
      <c r="L102" s="107"/>
    </row>
    <row r="103" spans="2:12" s="9" customFormat="1" ht="19.899999999999999" customHeight="1">
      <c r="B103" s="107"/>
      <c r="D103" s="108" t="s">
        <v>298</v>
      </c>
      <c r="E103" s="109"/>
      <c r="F103" s="109"/>
      <c r="G103" s="109"/>
      <c r="H103" s="109"/>
      <c r="I103" s="109"/>
      <c r="J103" s="110">
        <f>J141</f>
        <v>0</v>
      </c>
      <c r="L103" s="107"/>
    </row>
    <row r="104" spans="2:12" s="1" customFormat="1" ht="21.75" customHeight="1">
      <c r="B104" s="25"/>
      <c r="L104" s="25"/>
    </row>
    <row r="105" spans="2:12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5"/>
    </row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5"/>
    </row>
    <row r="110" spans="2:12" s="1" customFormat="1" ht="24.95" customHeight="1">
      <c r="B110" s="25"/>
      <c r="C110" s="17" t="s">
        <v>108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13</v>
      </c>
      <c r="L112" s="25"/>
    </row>
    <row r="113" spans="2:65" s="1" customFormat="1" ht="26.25" customHeight="1">
      <c r="B113" s="25"/>
      <c r="E113" s="197" t="str">
        <f>E7</f>
        <v>VÝSTAVBA, REKONŠTRUKCIA A MODERNIZÁCIA ŠPORTOVEJ INFRAŠTRUKTÚRY V OBCI DVORNÍKY-VČELÁRE</v>
      </c>
      <c r="F113" s="198"/>
      <c r="G113" s="198"/>
      <c r="H113" s="198"/>
      <c r="L113" s="25"/>
    </row>
    <row r="114" spans="2:65" s="1" customFormat="1" ht="12" customHeight="1">
      <c r="B114" s="25"/>
      <c r="C114" s="22" t="s">
        <v>94</v>
      </c>
      <c r="L114" s="25"/>
    </row>
    <row r="115" spans="2:65" s="1" customFormat="1" ht="16.5" customHeight="1">
      <c r="B115" s="25"/>
      <c r="E115" s="159" t="str">
        <f>E9</f>
        <v>06 - SO 06 - Zábradlie</v>
      </c>
      <c r="F115" s="196"/>
      <c r="G115" s="196"/>
      <c r="H115" s="196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17</v>
      </c>
      <c r="F117" s="20" t="str">
        <f>F12</f>
        <v xml:space="preserve"> </v>
      </c>
      <c r="I117" s="22" t="s">
        <v>19</v>
      </c>
      <c r="J117" s="48" t="str">
        <f>IF(J12="","",J12)</f>
        <v>14. 10. 2024</v>
      </c>
      <c r="L117" s="25"/>
    </row>
    <row r="118" spans="2:65" s="1" customFormat="1" ht="6.95" customHeight="1">
      <c r="B118" s="25"/>
      <c r="L118" s="25"/>
    </row>
    <row r="119" spans="2:65" s="1" customFormat="1" ht="15.2" customHeight="1">
      <c r="B119" s="25"/>
      <c r="C119" s="22" t="s">
        <v>21</v>
      </c>
      <c r="F119" s="20" t="str">
        <f>E15</f>
        <v>OBEC DVORNÍKY - VČELÁRE</v>
      </c>
      <c r="I119" s="22" t="s">
        <v>27</v>
      </c>
      <c r="J119" s="23" t="str">
        <f>E21</f>
        <v>Ing. Máté Simon</v>
      </c>
      <c r="L119" s="25"/>
    </row>
    <row r="120" spans="2:65" s="1" customFormat="1" ht="15.2" customHeight="1">
      <c r="B120" s="25"/>
      <c r="C120" s="22" t="s">
        <v>25</v>
      </c>
      <c r="F120" s="20" t="str">
        <f>IF(E18="","",E18)</f>
        <v xml:space="preserve"> </v>
      </c>
      <c r="I120" s="22" t="s">
        <v>29</v>
      </c>
      <c r="J120" s="23" t="str">
        <f>E24</f>
        <v xml:space="preserve"> 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11"/>
      <c r="C122" s="112" t="s">
        <v>109</v>
      </c>
      <c r="D122" s="113" t="s">
        <v>56</v>
      </c>
      <c r="E122" s="113" t="s">
        <v>52</v>
      </c>
      <c r="F122" s="113" t="s">
        <v>53</v>
      </c>
      <c r="G122" s="113" t="s">
        <v>110</v>
      </c>
      <c r="H122" s="113" t="s">
        <v>111</v>
      </c>
      <c r="I122" s="113" t="s">
        <v>112</v>
      </c>
      <c r="J122" s="114" t="s">
        <v>98</v>
      </c>
      <c r="K122" s="115" t="s">
        <v>113</v>
      </c>
      <c r="L122" s="111"/>
      <c r="M122" s="55" t="s">
        <v>1</v>
      </c>
      <c r="N122" s="56" t="s">
        <v>35</v>
      </c>
      <c r="O122" s="56" t="s">
        <v>114</v>
      </c>
      <c r="P122" s="56" t="s">
        <v>115</v>
      </c>
      <c r="Q122" s="56" t="s">
        <v>116</v>
      </c>
      <c r="R122" s="56" t="s">
        <v>117</v>
      </c>
      <c r="S122" s="56" t="s">
        <v>118</v>
      </c>
      <c r="T122" s="57" t="s">
        <v>119</v>
      </c>
    </row>
    <row r="123" spans="2:65" s="1" customFormat="1" ht="22.9" customHeight="1">
      <c r="B123" s="25"/>
      <c r="C123" s="60" t="s">
        <v>99</v>
      </c>
      <c r="J123" s="116">
        <f>BK123</f>
        <v>0</v>
      </c>
      <c r="L123" s="25"/>
      <c r="M123" s="58"/>
      <c r="N123" s="49"/>
      <c r="O123" s="49"/>
      <c r="P123" s="117">
        <f>P124+P135</f>
        <v>123.7411634</v>
      </c>
      <c r="Q123" s="49"/>
      <c r="R123" s="117">
        <f>R124+R135</f>
        <v>9.5417457672000001</v>
      </c>
      <c r="S123" s="49"/>
      <c r="T123" s="118">
        <f>T124+T135</f>
        <v>0</v>
      </c>
      <c r="AT123" s="13" t="s">
        <v>70</v>
      </c>
      <c r="AU123" s="13" t="s">
        <v>100</v>
      </c>
      <c r="BK123" s="119">
        <f>BK124+BK135</f>
        <v>0</v>
      </c>
    </row>
    <row r="124" spans="2:65" s="11" customFormat="1" ht="25.9" customHeight="1">
      <c r="B124" s="120"/>
      <c r="D124" s="121" t="s">
        <v>70</v>
      </c>
      <c r="E124" s="122" t="s">
        <v>120</v>
      </c>
      <c r="F124" s="122" t="s">
        <v>121</v>
      </c>
      <c r="J124" s="123">
        <f>BK124</f>
        <v>0</v>
      </c>
      <c r="L124" s="120"/>
      <c r="M124" s="124"/>
      <c r="P124" s="125">
        <f>P125+P131+P133</f>
        <v>35.284970399999999</v>
      </c>
      <c r="R124" s="125">
        <f>R125+R131+R133</f>
        <v>8.9869340672</v>
      </c>
      <c r="T124" s="126">
        <f>T125+T131+T133</f>
        <v>0</v>
      </c>
      <c r="AR124" s="121" t="s">
        <v>79</v>
      </c>
      <c r="AT124" s="127" t="s">
        <v>70</v>
      </c>
      <c r="AU124" s="127" t="s">
        <v>71</v>
      </c>
      <c r="AY124" s="121" t="s">
        <v>122</v>
      </c>
      <c r="BK124" s="128">
        <f>BK125+BK131+BK133</f>
        <v>0</v>
      </c>
    </row>
    <row r="125" spans="2:65" s="11" customFormat="1" ht="22.9" customHeight="1">
      <c r="B125" s="120"/>
      <c r="D125" s="121" t="s">
        <v>70</v>
      </c>
      <c r="E125" s="129" t="s">
        <v>79</v>
      </c>
      <c r="F125" s="129" t="s">
        <v>123</v>
      </c>
      <c r="J125" s="130">
        <f>BK125</f>
        <v>0</v>
      </c>
      <c r="L125" s="120"/>
      <c r="M125" s="124"/>
      <c r="P125" s="125">
        <f>SUM(P126:P130)</f>
        <v>21.87096064</v>
      </c>
      <c r="R125" s="125">
        <f>SUM(R126:R130)</f>
        <v>0</v>
      </c>
      <c r="T125" s="126">
        <f>SUM(T126:T130)</f>
        <v>0</v>
      </c>
      <c r="AR125" s="121" t="s">
        <v>79</v>
      </c>
      <c r="AT125" s="127" t="s">
        <v>70</v>
      </c>
      <c r="AU125" s="127" t="s">
        <v>79</v>
      </c>
      <c r="AY125" s="121" t="s">
        <v>122</v>
      </c>
      <c r="BK125" s="128">
        <f>SUM(BK126:BK130)</f>
        <v>0</v>
      </c>
    </row>
    <row r="126" spans="2:65" s="1" customFormat="1" ht="21.75" customHeight="1">
      <c r="B126" s="131"/>
      <c r="C126" s="132" t="s">
        <v>79</v>
      </c>
      <c r="D126" s="132" t="s">
        <v>124</v>
      </c>
      <c r="E126" s="133" t="s">
        <v>299</v>
      </c>
      <c r="F126" s="134" t="s">
        <v>300</v>
      </c>
      <c r="G126" s="135" t="s">
        <v>127</v>
      </c>
      <c r="H126" s="136">
        <v>4.0960000000000001</v>
      </c>
      <c r="I126" s="136"/>
      <c r="J126" s="137">
        <f>ROUND(I126*H126,2)</f>
        <v>0</v>
      </c>
      <c r="K126" s="138"/>
      <c r="L126" s="25"/>
      <c r="M126" s="139" t="s">
        <v>1</v>
      </c>
      <c r="N126" s="140" t="s">
        <v>37</v>
      </c>
      <c r="O126" s="141">
        <v>3.85</v>
      </c>
      <c r="P126" s="141">
        <f>O126*H126</f>
        <v>15.769600000000001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128</v>
      </c>
      <c r="AT126" s="143" t="s">
        <v>124</v>
      </c>
      <c r="AU126" s="143" t="s">
        <v>129</v>
      </c>
      <c r="AY126" s="13" t="s">
        <v>122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3" t="s">
        <v>129</v>
      </c>
      <c r="BK126" s="144">
        <f>ROUND(I126*H126,2)</f>
        <v>0</v>
      </c>
      <c r="BL126" s="13" t="s">
        <v>128</v>
      </c>
      <c r="BM126" s="143" t="s">
        <v>301</v>
      </c>
    </row>
    <row r="127" spans="2:65" s="1" customFormat="1" ht="24.2" customHeight="1">
      <c r="B127" s="131"/>
      <c r="C127" s="132" t="s">
        <v>129</v>
      </c>
      <c r="D127" s="132" t="s">
        <v>124</v>
      </c>
      <c r="E127" s="133" t="s">
        <v>302</v>
      </c>
      <c r="F127" s="134" t="s">
        <v>303</v>
      </c>
      <c r="G127" s="135" t="s">
        <v>127</v>
      </c>
      <c r="H127" s="136">
        <v>4.0960000000000001</v>
      </c>
      <c r="I127" s="136"/>
      <c r="J127" s="137">
        <f>ROUND(I127*H127,2)</f>
        <v>0</v>
      </c>
      <c r="K127" s="138"/>
      <c r="L127" s="25"/>
      <c r="M127" s="139" t="s">
        <v>1</v>
      </c>
      <c r="N127" s="140" t="s">
        <v>37</v>
      </c>
      <c r="O127" s="141">
        <v>0.77059</v>
      </c>
      <c r="P127" s="141">
        <f>O127*H127</f>
        <v>3.1563366400000001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128</v>
      </c>
      <c r="AT127" s="143" t="s">
        <v>124</v>
      </c>
      <c r="AU127" s="143" t="s">
        <v>129</v>
      </c>
      <c r="AY127" s="13" t="s">
        <v>122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3" t="s">
        <v>129</v>
      </c>
      <c r="BK127" s="144">
        <f>ROUND(I127*H127,2)</f>
        <v>0</v>
      </c>
      <c r="BL127" s="13" t="s">
        <v>128</v>
      </c>
      <c r="BM127" s="143" t="s">
        <v>304</v>
      </c>
    </row>
    <row r="128" spans="2:65" s="1" customFormat="1" ht="33" customHeight="1">
      <c r="B128" s="131"/>
      <c r="C128" s="132" t="s">
        <v>134</v>
      </c>
      <c r="D128" s="132" t="s">
        <v>124</v>
      </c>
      <c r="E128" s="133" t="s">
        <v>135</v>
      </c>
      <c r="F128" s="134" t="s">
        <v>136</v>
      </c>
      <c r="G128" s="135" t="s">
        <v>127</v>
      </c>
      <c r="H128" s="136">
        <v>4.0960000000000001</v>
      </c>
      <c r="I128" s="136"/>
      <c r="J128" s="137">
        <f>ROUND(I128*H128,2)</f>
        <v>0</v>
      </c>
      <c r="K128" s="138"/>
      <c r="L128" s="25"/>
      <c r="M128" s="139" t="s">
        <v>1</v>
      </c>
      <c r="N128" s="140" t="s">
        <v>37</v>
      </c>
      <c r="O128" s="141">
        <v>7.0999999999999994E-2</v>
      </c>
      <c r="P128" s="141">
        <f>O128*H128</f>
        <v>0.29081599999999996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128</v>
      </c>
      <c r="AT128" s="143" t="s">
        <v>124</v>
      </c>
      <c r="AU128" s="143" t="s">
        <v>129</v>
      </c>
      <c r="AY128" s="13" t="s">
        <v>122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3" t="s">
        <v>129</v>
      </c>
      <c r="BK128" s="144">
        <f>ROUND(I128*H128,2)</f>
        <v>0</v>
      </c>
      <c r="BL128" s="13" t="s">
        <v>128</v>
      </c>
      <c r="BM128" s="143" t="s">
        <v>305</v>
      </c>
    </row>
    <row r="129" spans="2:65" s="1" customFormat="1" ht="24.2" customHeight="1">
      <c r="B129" s="131"/>
      <c r="C129" s="132" t="s">
        <v>128</v>
      </c>
      <c r="D129" s="132" t="s">
        <v>124</v>
      </c>
      <c r="E129" s="133" t="s">
        <v>138</v>
      </c>
      <c r="F129" s="134" t="s">
        <v>139</v>
      </c>
      <c r="G129" s="135" t="s">
        <v>127</v>
      </c>
      <c r="H129" s="136">
        <v>4.0960000000000001</v>
      </c>
      <c r="I129" s="136"/>
      <c r="J129" s="137">
        <f>ROUND(I129*H129,2)</f>
        <v>0</v>
      </c>
      <c r="K129" s="138"/>
      <c r="L129" s="25"/>
      <c r="M129" s="139" t="s">
        <v>1</v>
      </c>
      <c r="N129" s="140" t="s">
        <v>37</v>
      </c>
      <c r="O129" s="141">
        <v>0.61699999999999999</v>
      </c>
      <c r="P129" s="141">
        <f>O129*H129</f>
        <v>2.5272320000000001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128</v>
      </c>
      <c r="AT129" s="143" t="s">
        <v>124</v>
      </c>
      <c r="AU129" s="143" t="s">
        <v>129</v>
      </c>
      <c r="AY129" s="13" t="s">
        <v>122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129</v>
      </c>
      <c r="BK129" s="144">
        <f>ROUND(I129*H129,2)</f>
        <v>0</v>
      </c>
      <c r="BL129" s="13" t="s">
        <v>128</v>
      </c>
      <c r="BM129" s="143" t="s">
        <v>306</v>
      </c>
    </row>
    <row r="130" spans="2:65" s="1" customFormat="1" ht="33" customHeight="1">
      <c r="B130" s="131"/>
      <c r="C130" s="132" t="s">
        <v>141</v>
      </c>
      <c r="D130" s="132" t="s">
        <v>124</v>
      </c>
      <c r="E130" s="133" t="s">
        <v>142</v>
      </c>
      <c r="F130" s="134" t="s">
        <v>143</v>
      </c>
      <c r="G130" s="135" t="s">
        <v>127</v>
      </c>
      <c r="H130" s="136">
        <v>4.0960000000000001</v>
      </c>
      <c r="I130" s="136"/>
      <c r="J130" s="137">
        <f>ROUND(I130*H130,2)</f>
        <v>0</v>
      </c>
      <c r="K130" s="138"/>
      <c r="L130" s="25"/>
      <c r="M130" s="139" t="s">
        <v>1</v>
      </c>
      <c r="N130" s="140" t="s">
        <v>37</v>
      </c>
      <c r="O130" s="141">
        <v>3.1E-2</v>
      </c>
      <c r="P130" s="141">
        <f>O130*H130</f>
        <v>0.12697600000000001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128</v>
      </c>
      <c r="AT130" s="143" t="s">
        <v>124</v>
      </c>
      <c r="AU130" s="143" t="s">
        <v>129</v>
      </c>
      <c r="AY130" s="13" t="s">
        <v>122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3" t="s">
        <v>129</v>
      </c>
      <c r="BK130" s="144">
        <f>ROUND(I130*H130,2)</f>
        <v>0</v>
      </c>
      <c r="BL130" s="13" t="s">
        <v>128</v>
      </c>
      <c r="BM130" s="143" t="s">
        <v>307</v>
      </c>
    </row>
    <row r="131" spans="2:65" s="11" customFormat="1" ht="22.9" customHeight="1">
      <c r="B131" s="120"/>
      <c r="D131" s="121" t="s">
        <v>70</v>
      </c>
      <c r="E131" s="129" t="s">
        <v>129</v>
      </c>
      <c r="F131" s="129" t="s">
        <v>145</v>
      </c>
      <c r="J131" s="130">
        <f>BK131</f>
        <v>0</v>
      </c>
      <c r="L131" s="120"/>
      <c r="M131" s="124"/>
      <c r="P131" s="125">
        <f>P132</f>
        <v>2.3779737599999997</v>
      </c>
      <c r="R131" s="125">
        <f>R132</f>
        <v>8.9869340672</v>
      </c>
      <c r="T131" s="126">
        <f>T132</f>
        <v>0</v>
      </c>
      <c r="AR131" s="121" t="s">
        <v>79</v>
      </c>
      <c r="AT131" s="127" t="s">
        <v>70</v>
      </c>
      <c r="AU131" s="127" t="s">
        <v>79</v>
      </c>
      <c r="AY131" s="121" t="s">
        <v>122</v>
      </c>
      <c r="BK131" s="128">
        <f>BK132</f>
        <v>0</v>
      </c>
    </row>
    <row r="132" spans="2:65" s="1" customFormat="1" ht="16.5" customHeight="1">
      <c r="B132" s="131"/>
      <c r="C132" s="132" t="s">
        <v>147</v>
      </c>
      <c r="D132" s="132" t="s">
        <v>124</v>
      </c>
      <c r="E132" s="133" t="s">
        <v>308</v>
      </c>
      <c r="F132" s="134" t="s">
        <v>309</v>
      </c>
      <c r="G132" s="135" t="s">
        <v>127</v>
      </c>
      <c r="H132" s="136">
        <v>4.0960000000000001</v>
      </c>
      <c r="I132" s="136"/>
      <c r="J132" s="137">
        <f>ROUND(I132*H132,2)</f>
        <v>0</v>
      </c>
      <c r="K132" s="138"/>
      <c r="L132" s="25"/>
      <c r="M132" s="139" t="s">
        <v>1</v>
      </c>
      <c r="N132" s="140" t="s">
        <v>37</v>
      </c>
      <c r="O132" s="141">
        <v>0.58055999999999996</v>
      </c>
      <c r="P132" s="141">
        <f>O132*H132</f>
        <v>2.3779737599999997</v>
      </c>
      <c r="Q132" s="141">
        <v>2.1940757</v>
      </c>
      <c r="R132" s="141">
        <f>Q132*H132</f>
        <v>8.9869340672</v>
      </c>
      <c r="S132" s="141">
        <v>0</v>
      </c>
      <c r="T132" s="142">
        <f>S132*H132</f>
        <v>0</v>
      </c>
      <c r="AR132" s="143" t="s">
        <v>128</v>
      </c>
      <c r="AT132" s="143" t="s">
        <v>124</v>
      </c>
      <c r="AU132" s="143" t="s">
        <v>129</v>
      </c>
      <c r="AY132" s="13" t="s">
        <v>122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129</v>
      </c>
      <c r="BK132" s="144">
        <f>ROUND(I132*H132,2)</f>
        <v>0</v>
      </c>
      <c r="BL132" s="13" t="s">
        <v>128</v>
      </c>
      <c r="BM132" s="143" t="s">
        <v>310</v>
      </c>
    </row>
    <row r="133" spans="2:65" s="11" customFormat="1" ht="22.9" customHeight="1">
      <c r="B133" s="120"/>
      <c r="D133" s="121" t="s">
        <v>70</v>
      </c>
      <c r="E133" s="129" t="s">
        <v>189</v>
      </c>
      <c r="F133" s="129" t="s">
        <v>190</v>
      </c>
      <c r="J133" s="130">
        <f>BK133</f>
        <v>0</v>
      </c>
      <c r="L133" s="120"/>
      <c r="M133" s="124"/>
      <c r="P133" s="125">
        <f>P134</f>
        <v>11.036035999999999</v>
      </c>
      <c r="R133" s="125">
        <f>R134</f>
        <v>0</v>
      </c>
      <c r="T133" s="126">
        <f>T134</f>
        <v>0</v>
      </c>
      <c r="AR133" s="121" t="s">
        <v>79</v>
      </c>
      <c r="AT133" s="127" t="s">
        <v>70</v>
      </c>
      <c r="AU133" s="127" t="s">
        <v>79</v>
      </c>
      <c r="AY133" s="121" t="s">
        <v>122</v>
      </c>
      <c r="BK133" s="128">
        <f>BK134</f>
        <v>0</v>
      </c>
    </row>
    <row r="134" spans="2:65" s="1" customFormat="1" ht="24.2" customHeight="1">
      <c r="B134" s="131"/>
      <c r="C134" s="132" t="s">
        <v>153</v>
      </c>
      <c r="D134" s="132" t="s">
        <v>124</v>
      </c>
      <c r="E134" s="133" t="s">
        <v>219</v>
      </c>
      <c r="F134" s="134" t="s">
        <v>248</v>
      </c>
      <c r="G134" s="135" t="s">
        <v>194</v>
      </c>
      <c r="H134" s="136">
        <v>8.9870000000000001</v>
      </c>
      <c r="I134" s="136"/>
      <c r="J134" s="137">
        <f>ROUND(I134*H134,2)</f>
        <v>0</v>
      </c>
      <c r="K134" s="138"/>
      <c r="L134" s="25"/>
      <c r="M134" s="139" t="s">
        <v>1</v>
      </c>
      <c r="N134" s="140" t="s">
        <v>37</v>
      </c>
      <c r="O134" s="141">
        <v>1.228</v>
      </c>
      <c r="P134" s="141">
        <f>O134*H134</f>
        <v>11.036035999999999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128</v>
      </c>
      <c r="AT134" s="143" t="s">
        <v>124</v>
      </c>
      <c r="AU134" s="143" t="s">
        <v>129</v>
      </c>
      <c r="AY134" s="13" t="s">
        <v>122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129</v>
      </c>
      <c r="BK134" s="144">
        <f>ROUND(I134*H134,2)</f>
        <v>0</v>
      </c>
      <c r="BL134" s="13" t="s">
        <v>128</v>
      </c>
      <c r="BM134" s="143" t="s">
        <v>311</v>
      </c>
    </row>
    <row r="135" spans="2:65" s="11" customFormat="1" ht="25.9" customHeight="1">
      <c r="B135" s="120"/>
      <c r="D135" s="121" t="s">
        <v>70</v>
      </c>
      <c r="E135" s="122" t="s">
        <v>222</v>
      </c>
      <c r="F135" s="122" t="s">
        <v>223</v>
      </c>
      <c r="J135" s="123">
        <f>BK135</f>
        <v>0</v>
      </c>
      <c r="L135" s="120"/>
      <c r="M135" s="124"/>
      <c r="P135" s="125">
        <f>P136+P141</f>
        <v>88.456192999999999</v>
      </c>
      <c r="R135" s="125">
        <f>R136+R141</f>
        <v>0.55481170000000002</v>
      </c>
      <c r="T135" s="126">
        <f>T136+T141</f>
        <v>0</v>
      </c>
      <c r="AR135" s="121" t="s">
        <v>129</v>
      </c>
      <c r="AT135" s="127" t="s">
        <v>70</v>
      </c>
      <c r="AU135" s="127" t="s">
        <v>71</v>
      </c>
      <c r="AY135" s="121" t="s">
        <v>122</v>
      </c>
      <c r="BK135" s="128">
        <f>BK136+BK141</f>
        <v>0</v>
      </c>
    </row>
    <row r="136" spans="2:65" s="11" customFormat="1" ht="22.9" customHeight="1">
      <c r="B136" s="120"/>
      <c r="D136" s="121" t="s">
        <v>70</v>
      </c>
      <c r="E136" s="129" t="s">
        <v>224</v>
      </c>
      <c r="F136" s="129" t="s">
        <v>225</v>
      </c>
      <c r="J136" s="130">
        <f>BK136</f>
        <v>0</v>
      </c>
      <c r="L136" s="120"/>
      <c r="M136" s="124"/>
      <c r="P136" s="125">
        <f>SUM(P137:P140)</f>
        <v>85.128112999999999</v>
      </c>
      <c r="R136" s="125">
        <f>SUM(R137:R140)</f>
        <v>0.55118929999999999</v>
      </c>
      <c r="T136" s="126">
        <f>SUM(T137:T140)</f>
        <v>0</v>
      </c>
      <c r="AR136" s="121" t="s">
        <v>129</v>
      </c>
      <c r="AT136" s="127" t="s">
        <v>70</v>
      </c>
      <c r="AU136" s="127" t="s">
        <v>79</v>
      </c>
      <c r="AY136" s="121" t="s">
        <v>122</v>
      </c>
      <c r="BK136" s="128">
        <f>SUM(BK137:BK140)</f>
        <v>0</v>
      </c>
    </row>
    <row r="137" spans="2:65" s="1" customFormat="1" ht="24.2" customHeight="1">
      <c r="B137" s="131"/>
      <c r="C137" s="132" t="s">
        <v>157</v>
      </c>
      <c r="D137" s="132" t="s">
        <v>124</v>
      </c>
      <c r="E137" s="133" t="s">
        <v>312</v>
      </c>
      <c r="F137" s="134" t="s">
        <v>313</v>
      </c>
      <c r="G137" s="135" t="s">
        <v>314</v>
      </c>
      <c r="H137" s="136">
        <v>527</v>
      </c>
      <c r="I137" s="136"/>
      <c r="J137" s="137">
        <f>ROUND(I137*H137,2)</f>
        <v>0</v>
      </c>
      <c r="K137" s="138"/>
      <c r="L137" s="25"/>
      <c r="M137" s="139" t="s">
        <v>1</v>
      </c>
      <c r="N137" s="140" t="s">
        <v>37</v>
      </c>
      <c r="O137" s="141">
        <v>3.3079999999999998E-2</v>
      </c>
      <c r="P137" s="141">
        <f>O137*H137</f>
        <v>17.433160000000001</v>
      </c>
      <c r="Q137" s="141">
        <v>4.5899999999999998E-5</v>
      </c>
      <c r="R137" s="141">
        <f>Q137*H137</f>
        <v>2.41893E-2</v>
      </c>
      <c r="S137" s="141">
        <v>0</v>
      </c>
      <c r="T137" s="142">
        <f>S137*H137</f>
        <v>0</v>
      </c>
      <c r="AR137" s="143" t="s">
        <v>315</v>
      </c>
      <c r="AT137" s="143" t="s">
        <v>124</v>
      </c>
      <c r="AU137" s="143" t="s">
        <v>129</v>
      </c>
      <c r="AY137" s="13" t="s">
        <v>122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129</v>
      </c>
      <c r="BK137" s="144">
        <f>ROUND(I137*H137,2)</f>
        <v>0</v>
      </c>
      <c r="BL137" s="13" t="s">
        <v>315</v>
      </c>
      <c r="BM137" s="143" t="s">
        <v>316</v>
      </c>
    </row>
    <row r="138" spans="2:65" s="1" customFormat="1" ht="24.2" customHeight="1">
      <c r="B138" s="131"/>
      <c r="C138" s="132" t="s">
        <v>161</v>
      </c>
      <c r="D138" s="132" t="s">
        <v>124</v>
      </c>
      <c r="E138" s="133" t="s">
        <v>317</v>
      </c>
      <c r="F138" s="134" t="s">
        <v>318</v>
      </c>
      <c r="G138" s="135" t="s">
        <v>314</v>
      </c>
      <c r="H138" s="136">
        <v>527</v>
      </c>
      <c r="I138" s="136"/>
      <c r="J138" s="137">
        <f>ROUND(I138*H138,2)</f>
        <v>0</v>
      </c>
      <c r="K138" s="138"/>
      <c r="L138" s="25"/>
      <c r="M138" s="139" t="s">
        <v>1</v>
      </c>
      <c r="N138" s="140" t="s">
        <v>37</v>
      </c>
      <c r="O138" s="141">
        <v>0.125</v>
      </c>
      <c r="P138" s="141">
        <f>O138*H138</f>
        <v>65.875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315</v>
      </c>
      <c r="AT138" s="143" t="s">
        <v>124</v>
      </c>
      <c r="AU138" s="143" t="s">
        <v>129</v>
      </c>
      <c r="AY138" s="13" t="s">
        <v>122</v>
      </c>
      <c r="BE138" s="144">
        <f>IF(N138="základná",J138,0)</f>
        <v>0</v>
      </c>
      <c r="BF138" s="144">
        <f>IF(N138="znížená",J138,0)</f>
        <v>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129</v>
      </c>
      <c r="BK138" s="144">
        <f>ROUND(I138*H138,2)</f>
        <v>0</v>
      </c>
      <c r="BL138" s="13" t="s">
        <v>315</v>
      </c>
      <c r="BM138" s="143" t="s">
        <v>319</v>
      </c>
    </row>
    <row r="139" spans="2:65" s="1" customFormat="1" ht="24.2" customHeight="1">
      <c r="B139" s="131"/>
      <c r="C139" s="145" t="s">
        <v>167</v>
      </c>
      <c r="D139" s="145" t="s">
        <v>162</v>
      </c>
      <c r="E139" s="146" t="s">
        <v>320</v>
      </c>
      <c r="F139" s="147" t="s">
        <v>321</v>
      </c>
      <c r="G139" s="148" t="s">
        <v>194</v>
      </c>
      <c r="H139" s="149">
        <v>0.52700000000000002</v>
      </c>
      <c r="I139" s="149"/>
      <c r="J139" s="150">
        <f>ROUND(I139*H139,2)</f>
        <v>0</v>
      </c>
      <c r="K139" s="151"/>
      <c r="L139" s="152"/>
      <c r="M139" s="153" t="s">
        <v>1</v>
      </c>
      <c r="N139" s="154" t="s">
        <v>37</v>
      </c>
      <c r="O139" s="141">
        <v>0</v>
      </c>
      <c r="P139" s="141">
        <f>O139*H139</f>
        <v>0</v>
      </c>
      <c r="Q139" s="141">
        <v>1</v>
      </c>
      <c r="R139" s="141">
        <f>Q139*H139</f>
        <v>0.52700000000000002</v>
      </c>
      <c r="S139" s="141">
        <v>0</v>
      </c>
      <c r="T139" s="142">
        <f>S139*H139</f>
        <v>0</v>
      </c>
      <c r="AR139" s="143" t="s">
        <v>322</v>
      </c>
      <c r="AT139" s="143" t="s">
        <v>162</v>
      </c>
      <c r="AU139" s="143" t="s">
        <v>129</v>
      </c>
      <c r="AY139" s="13" t="s">
        <v>122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3" t="s">
        <v>129</v>
      </c>
      <c r="BK139" s="144">
        <f>ROUND(I139*H139,2)</f>
        <v>0</v>
      </c>
      <c r="BL139" s="13" t="s">
        <v>315</v>
      </c>
      <c r="BM139" s="143" t="s">
        <v>323</v>
      </c>
    </row>
    <row r="140" spans="2:65" s="1" customFormat="1" ht="24.2" customHeight="1">
      <c r="B140" s="131"/>
      <c r="C140" s="132" t="s">
        <v>172</v>
      </c>
      <c r="D140" s="132" t="s">
        <v>124</v>
      </c>
      <c r="E140" s="133" t="s">
        <v>324</v>
      </c>
      <c r="F140" s="134" t="s">
        <v>325</v>
      </c>
      <c r="G140" s="135" t="s">
        <v>194</v>
      </c>
      <c r="H140" s="136">
        <v>0.55100000000000005</v>
      </c>
      <c r="I140" s="136"/>
      <c r="J140" s="137">
        <f>ROUND(I140*H140,2)</f>
        <v>0</v>
      </c>
      <c r="K140" s="138"/>
      <c r="L140" s="25"/>
      <c r="M140" s="139" t="s">
        <v>1</v>
      </c>
      <c r="N140" s="140" t="s">
        <v>37</v>
      </c>
      <c r="O140" s="141">
        <v>3.3029999999999999</v>
      </c>
      <c r="P140" s="141">
        <f>O140*H140</f>
        <v>1.8199530000000002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315</v>
      </c>
      <c r="AT140" s="143" t="s">
        <v>124</v>
      </c>
      <c r="AU140" s="143" t="s">
        <v>129</v>
      </c>
      <c r="AY140" s="13" t="s">
        <v>122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129</v>
      </c>
      <c r="BK140" s="144">
        <f>ROUND(I140*H140,2)</f>
        <v>0</v>
      </c>
      <c r="BL140" s="13" t="s">
        <v>315</v>
      </c>
      <c r="BM140" s="143" t="s">
        <v>326</v>
      </c>
    </row>
    <row r="141" spans="2:65" s="11" customFormat="1" ht="22.9" customHeight="1">
      <c r="B141" s="120"/>
      <c r="D141" s="121" t="s">
        <v>70</v>
      </c>
      <c r="E141" s="129" t="s">
        <v>327</v>
      </c>
      <c r="F141" s="129" t="s">
        <v>328</v>
      </c>
      <c r="J141" s="130">
        <f>BK141</f>
        <v>0</v>
      </c>
      <c r="L141" s="120"/>
      <c r="M141" s="124"/>
      <c r="P141" s="125">
        <f>P142</f>
        <v>3.3280799999999999</v>
      </c>
      <c r="R141" s="125">
        <f>R142</f>
        <v>3.6224000000000004E-3</v>
      </c>
      <c r="T141" s="126">
        <f>T142</f>
        <v>0</v>
      </c>
      <c r="AR141" s="121" t="s">
        <v>129</v>
      </c>
      <c r="AT141" s="127" t="s">
        <v>70</v>
      </c>
      <c r="AU141" s="127" t="s">
        <v>79</v>
      </c>
      <c r="AY141" s="121" t="s">
        <v>122</v>
      </c>
      <c r="BK141" s="128">
        <f>BK142</f>
        <v>0</v>
      </c>
    </row>
    <row r="142" spans="2:65" s="1" customFormat="1" ht="21.75" customHeight="1">
      <c r="B142" s="131"/>
      <c r="C142" s="132" t="s">
        <v>177</v>
      </c>
      <c r="D142" s="132" t="s">
        <v>124</v>
      </c>
      <c r="E142" s="133" t="s">
        <v>329</v>
      </c>
      <c r="F142" s="134" t="s">
        <v>330</v>
      </c>
      <c r="G142" s="135" t="s">
        <v>150</v>
      </c>
      <c r="H142" s="136">
        <v>22.64</v>
      </c>
      <c r="I142" s="136"/>
      <c r="J142" s="137">
        <f>ROUND(I142*H142,2)</f>
        <v>0</v>
      </c>
      <c r="K142" s="138"/>
      <c r="L142" s="25"/>
      <c r="M142" s="155" t="s">
        <v>1</v>
      </c>
      <c r="N142" s="156" t="s">
        <v>37</v>
      </c>
      <c r="O142" s="157">
        <v>0.14699999999999999</v>
      </c>
      <c r="P142" s="157">
        <f>O142*H142</f>
        <v>3.3280799999999999</v>
      </c>
      <c r="Q142" s="157">
        <v>1.6000000000000001E-4</v>
      </c>
      <c r="R142" s="157">
        <f>Q142*H142</f>
        <v>3.6224000000000004E-3</v>
      </c>
      <c r="S142" s="157">
        <v>0</v>
      </c>
      <c r="T142" s="158">
        <f>S142*H142</f>
        <v>0</v>
      </c>
      <c r="AR142" s="143" t="s">
        <v>315</v>
      </c>
      <c r="AT142" s="143" t="s">
        <v>124</v>
      </c>
      <c r="AU142" s="143" t="s">
        <v>129</v>
      </c>
      <c r="AY142" s="13" t="s">
        <v>122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129</v>
      </c>
      <c r="BK142" s="144">
        <f>ROUND(I142*H142,2)</f>
        <v>0</v>
      </c>
      <c r="BL142" s="13" t="s">
        <v>315</v>
      </c>
      <c r="BM142" s="143" t="s">
        <v>331</v>
      </c>
    </row>
    <row r="143" spans="2:65" s="1" customFormat="1" ht="6.95" customHeight="1"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25"/>
    </row>
  </sheetData>
  <autoFilter ref="C122:K142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SO 01 - Komunikácie</vt:lpstr>
      <vt:lpstr>02 - SO 02 - Striedačky</vt:lpstr>
      <vt:lpstr>03 - SO 03 - Kabína pre k...</vt:lpstr>
      <vt:lpstr>04 - SO 04 - Tribúny</vt:lpstr>
      <vt:lpstr>06 - SO 06 - Zábradlie</vt:lpstr>
      <vt:lpstr>'01 - SO 01 - Komunikácie'!Názvy_tlače</vt:lpstr>
      <vt:lpstr>'02 - SO 02 - Striedačky'!Názvy_tlače</vt:lpstr>
      <vt:lpstr>'03 - SO 03 - Kabína pre k...'!Názvy_tlače</vt:lpstr>
      <vt:lpstr>'04 - SO 04 - Tribúny'!Názvy_tlače</vt:lpstr>
      <vt:lpstr>'06 - SO 06 - Zábradlie'!Názvy_tlače</vt:lpstr>
      <vt:lpstr>'Rekapitulácia stavby'!Názvy_tlače</vt:lpstr>
      <vt:lpstr>'01 - SO 01 - Komunikácie'!Oblasť_tlače</vt:lpstr>
      <vt:lpstr>'02 - SO 02 - Striedačky'!Oblasť_tlače</vt:lpstr>
      <vt:lpstr>'03 - SO 03 - Kabína pre k...'!Oblasť_tlače</vt:lpstr>
      <vt:lpstr>'04 - SO 04 - Tribúny'!Oblasť_tlače</vt:lpstr>
      <vt:lpstr>'06 - SO 06 - Zábradlie'!Oblasť_tlače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2024-10-16T08:51:11Z</dcterms:created>
  <dcterms:modified xsi:type="dcterms:W3CDTF">2024-10-17T15:27:19Z</dcterms:modified>
</cp:coreProperties>
</file>